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Data\git\cvms\react-apps\apps\cvms\public\"/>
    </mc:Choice>
  </mc:AlternateContent>
  <workbookProtection workbookAlgorithmName="SHA-512" workbookHashValue="e8NOl+VgBsgDngYrBDXnwr+eTVgCn6emzitOw4xNqbtAwq+v144ikuth+bhLkhzVc6Sp6L7GEI+8yZL7aFJW4w==" workbookSaltValue="HmN9QeuYnpfUewdSlYybJQ==" workbookSpinCount="100000" lockStructure="1"/>
  <bookViews>
    <workbookView xWindow="28680" yWindow="-5490" windowWidth="38640" windowHeight="21120" tabRatio="797"/>
  </bookViews>
  <sheets>
    <sheet name="Vessel and Voyage Information" sheetId="1" r:id="rId1"/>
    <sheet name="Cargo On Board" sheetId="3" r:id="rId2"/>
    <sheet name="Defects and Discharges" sheetId="4" r:id="rId3"/>
    <sheet name="Certificate Expiry Dates" sheetId="2" r:id="rId4"/>
    <sheet name="List of UNLOCODEs" sheetId="10" r:id="rId5"/>
    <sheet name="data" sheetId="8" state="hidden" r:id="rId6"/>
    <sheet name="report_version" sheetId="11" state="hidden" r:id="rId7"/>
  </sheets>
  <definedNames>
    <definedName name="berthDepartureTime">'Vessel and Voyage Information'!$L$65</definedName>
    <definedName name="callSign">'Vessel and Voyage Information'!$E$140</definedName>
    <definedName name="callSignInput">'Vessel and Voyage Information'!$E$15</definedName>
    <definedName name="cargoCodes">'Cargo On Board'!$I$16:$I$65</definedName>
    <definedName name="CargoList">Table19[]</definedName>
    <definedName name="cargoPresence">'Cargo On Board'!$D$75</definedName>
    <definedName name="CLB">'Certificate Expiry Dates'!$I$23</definedName>
    <definedName name="CLC">'Certificate Expiry Dates'!$I$9</definedName>
    <definedName name="COC">'Certificate Expiry Dates'!$I$17</definedName>
    <definedName name="COF">'Certificate Expiry Dates'!$I$15</definedName>
    <definedName name="compareVersionsMinor">report_version!$F$10</definedName>
    <definedName name="compareVersionsPatch">report_version!$E$10</definedName>
    <definedName name="courseHeading">'Vessel and Voyage Information'!$L$49</definedName>
    <definedName name="courseSpeed">'Vessel and Voyage Information'!$L$51</definedName>
    <definedName name="currentFlag">'Vessel and Voyage Information'!$L$20</definedName>
    <definedName name="currentName">'Vessel and Voyage Information'!$E$139</definedName>
    <definedName name="currentNameInput">'Vessel and Voyage Information'!$E$13</definedName>
    <definedName name="currentPositionGeographical">'Vessel and Voyage Information'!#REF!</definedName>
    <definedName name="currentPositionTime">'Vessel and Voyage Information'!$L$29</definedName>
    <definedName name="defectCodes">'Defects and Discharges'!$F$27:$F$36</definedName>
    <definedName name="defectPresence">'Defects and Discharges'!$D$48</definedName>
    <definedName name="destinationArrivalTime">'Vessel and Voyage Information'!$L$87</definedName>
    <definedName name="destinationExitVtsZoneDateTime">'Vessel and Voyage Information'!$L$97</definedName>
    <definedName name="destinationLatitudeDegrees">'Vessel and Voyage Information'!$E$76</definedName>
    <definedName name="destinationLatitudeDegreesDM">'Vessel and Voyage Information'!$E$82</definedName>
    <definedName name="destinationLatitudeDirection">'Vessel and Voyage Information'!$H$76</definedName>
    <definedName name="destinationLatitudeDirectionDM">'Vessel and Voyage Information'!$H$82</definedName>
    <definedName name="destinationLatitudeMinutes">'Vessel and Voyage Information'!$F$76</definedName>
    <definedName name="destinationLatitudeMinutesDM">'Vessel and Voyage Information'!$F$82</definedName>
    <definedName name="destinationLatitudeSeconds">'Vessel and Voyage Information'!$G$76</definedName>
    <definedName name="destinationLocationNameInput">'Vessel and Voyage Information'!$L$80</definedName>
    <definedName name="destinationLongitudeDegrees">'Vessel and Voyage Information'!$E$78</definedName>
    <definedName name="destinationLongitudeDegreesDM">'Vessel and Voyage Information'!$E$84</definedName>
    <definedName name="destinationLongitudeDirection">'Vessel and Voyage Information'!$H$78</definedName>
    <definedName name="destinationLongitudeDirectionDM">'Vessel and Voyage Information'!$H$84</definedName>
    <definedName name="destinationLongitudeMinutes">'Vessel and Voyage Information'!$F$78</definedName>
    <definedName name="destinationLongitudeMinutesDM">'Vessel and Voyage Information'!$F$84</definedName>
    <definedName name="destinationLongitudeSeconds">'Vessel and Voyage Information'!$G$78</definedName>
    <definedName name="destinationPositionRadio">'Vessel and Voyage Information'!$E$136</definedName>
    <definedName name="destinationUnlocode">'Vessel and Voyage Information'!$E$145</definedName>
    <definedName name="destinationUnlocodeInput">'Vessel and Voyage Information'!$L$76</definedName>
    <definedName name="dischargePresence">'Defects and Discharges'!$D$47</definedName>
    <definedName name="discharges">'Defects and Discharges'!$D$18</definedName>
    <definedName name="DOC">'Certificate Expiry Dates'!$I$21</definedName>
    <definedName name="draught">'Vessel and Voyage Information'!$L$108</definedName>
    <definedName name="ExternalData_1" localSheetId="6" hidden="1">report_version!$A$2:$B$5</definedName>
    <definedName name="INL">'Certificate Expiry Dates'!$I$13</definedName>
    <definedName name="intendedRoute">'Vessel and Voyage Information'!$L$91</definedName>
    <definedName name="IOP">'Certificate Expiry Dates'!$I$11</definedName>
    <definedName name="lastPortOfCall">'Vessel and Voyage Information'!$E$144</definedName>
    <definedName name="lastPortOfCallLocationNameInput">'Vessel and Voyage Information'!$L$56</definedName>
    <definedName name="lastPortOfCallUnlocodeInput">'Vessel and Voyage Information'!$E$56</definedName>
    <definedName name="lloydsRegistryNumber">'Vessel and Voyage Information'!$L$15</definedName>
    <definedName name="masterFirstName">'Vessel and Voyage Information'!$E$141</definedName>
    <definedName name="masterFirstNameInput">'Vessel and Voyage Information'!$E$17</definedName>
    <definedName name="masterLastName">'Vessel and Voyage Information'!$E$142</definedName>
    <definedName name="masterLastNameInput">'Vessel and Voyage Information'!$E$19</definedName>
    <definedName name="medicOnBoard">'Vessel and Voyage Information'!$L$115</definedName>
    <definedName name="mmsiNumber">'Vessel and Voyage Information'!$L$13</definedName>
    <definedName name="nextReportETA">'Vessel and Voyage Information'!$L$102</definedName>
    <definedName name="personsOnBoard">'Vessel and Voyage Information'!$L$117</definedName>
    <definedName name="pilot">'Vessel and Voyage Information'!$L$93</definedName>
    <definedName name="relay">'Vessel and Voyage Information'!$L$121</definedName>
    <definedName name="remarks">'Vessel and Voyage Information'!$L$119</definedName>
    <definedName name="reportType">'Vessel and Voyage Information'!$E$134</definedName>
    <definedName name="reportVersion">'Vessel and Voyage Information'!$N$9</definedName>
    <definedName name="shipAgent">'Vessel and Voyage Information'!$E$143</definedName>
    <definedName name="shipAgentInput">'Vessel and Voyage Information'!$L$112</definedName>
    <definedName name="SMC">'Certificate Expiry Dates'!$I$19</definedName>
    <definedName name="UnitsList">Table18[]</definedName>
    <definedName name="vesselBreadth">'Vessel and Voyage Information'!$L$22</definedName>
    <definedName name="vesselCurrentLatitudeDegrees">'Vessel and Voyage Information'!$E$43</definedName>
    <definedName name="vesselCurrentLatitudeDegreesDM">'Vessel and Voyage Information'!$E$37</definedName>
    <definedName name="vesselCurrentLatitudeDirection">'Vessel and Voyage Information'!$H$43</definedName>
    <definedName name="vesselCurrentLatitudeDirectionDM">'Vessel and Voyage Information'!$H$37</definedName>
    <definedName name="vesselCurrentLatitudeMinutes">'Vessel and Voyage Information'!$F$43</definedName>
    <definedName name="vesselCurrentLatitudeMinutesDM">'Vessel and Voyage Information'!$F$37</definedName>
    <definedName name="vesselCurrentLatitudeSeconds">'Vessel and Voyage Information'!$G$43</definedName>
    <definedName name="vesselCurrentLongitudeDegrees">'Vessel and Voyage Information'!$E$45</definedName>
    <definedName name="vesselCurrentLongitudeDegreesDM">'Vessel and Voyage Information'!$E$39</definedName>
    <definedName name="vesselCurrentLongitudeDirection">'Vessel and Voyage Information'!$H$45</definedName>
    <definedName name="vesselCurrentLongitudeDirectionDM">'Vessel and Voyage Information'!$H$39</definedName>
    <definedName name="vesselCurrentLongitudeMinutes">'Vessel and Voyage Information'!$F$45</definedName>
    <definedName name="vesselCurrentLongitudeMinutesDM">'Vessel and Voyage Information'!$F$39</definedName>
    <definedName name="vesselCurrentLongitudeSeconds">'Vessel and Voyage Information'!$G$45</definedName>
    <definedName name="vesselCurrentPositionLocationNameInput">'Vessel and Voyage Information'!$L$41</definedName>
    <definedName name="vesselCurrentPositionRadio">'Vessel and Voyage Information'!$E$135</definedName>
    <definedName name="vesselCurrentPositionUnlocode">'Vessel and Voyage Information'!$E$146</definedName>
    <definedName name="vesselCurrentPositionUnlocodeInput">'Vessel and Voyage Information'!$L$37</definedName>
    <definedName name="vesselGrossTonnage">'Vessel and Voyage Information'!$E$24</definedName>
    <definedName name="vesselLength">'Vessel and Voyage Information'!$E$22</definedName>
    <definedName name="vesselTonnage">'Vessel and Voyage Information'!$E$24</definedName>
    <definedName name="vesselType">'Vessel and Voyage Information'!$L$24</definedName>
    <definedName name="vtsZone">'Vessel and Voyage Information'!$P$105</definedName>
    <definedName name="vtsZoneAdviceEntry">'Vessel and Voyage Information'!$L$105</definedName>
    <definedName name="vtsZoneAdviseEntry">'Vessel and Voyage Information'!$L$105</definedName>
    <definedName name="vtsZoneArrivalTime">'Vessel and Voyage Information'!$L$61</definedName>
    <definedName name="weatherConditions">'Vessel and Voyage Information'!$L$110</definedName>
    <definedName name="WRC">'Certificate Expiry Dates'!$I$25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E135" i="1" l="1"/>
  <c r="E146" i="1"/>
  <c r="E145" i="1"/>
  <c r="E144" i="1"/>
  <c r="E136" i="1"/>
  <c r="E137" i="1"/>
  <c r="D75" i="3" l="1"/>
  <c r="D48" i="4"/>
  <c r="D47" i="4"/>
  <c r="D8" i="11" l="1"/>
  <c r="D9" i="11"/>
  <c r="C9" i="11"/>
  <c r="B9" i="11"/>
  <c r="K25" i="2"/>
  <c r="K23" i="2"/>
  <c r="K21" i="2"/>
  <c r="K19" i="2"/>
  <c r="K17" i="2"/>
  <c r="K15" i="2"/>
  <c r="K13" i="2"/>
  <c r="K11" i="2"/>
  <c r="K9" i="2"/>
  <c r="K6" i="2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L65" i="3"/>
  <c r="K65" i="3"/>
  <c r="J65" i="3"/>
  <c r="I65" i="3"/>
  <c r="L64" i="3"/>
  <c r="K64" i="3"/>
  <c r="J64" i="3"/>
  <c r="I64" i="3"/>
  <c r="L63" i="3"/>
  <c r="K63" i="3"/>
  <c r="J63" i="3"/>
  <c r="I63" i="3"/>
  <c r="L62" i="3"/>
  <c r="K62" i="3"/>
  <c r="J62" i="3"/>
  <c r="I62" i="3"/>
  <c r="L61" i="3"/>
  <c r="K61" i="3"/>
  <c r="J61" i="3"/>
  <c r="I61" i="3"/>
  <c r="L60" i="3"/>
  <c r="K60" i="3"/>
  <c r="J60" i="3"/>
  <c r="I60" i="3"/>
  <c r="L59" i="3"/>
  <c r="K59" i="3"/>
  <c r="J59" i="3"/>
  <c r="I59" i="3"/>
  <c r="L58" i="3"/>
  <c r="K58" i="3"/>
  <c r="J58" i="3"/>
  <c r="I58" i="3"/>
  <c r="L57" i="3"/>
  <c r="K57" i="3"/>
  <c r="J57" i="3"/>
  <c r="I57" i="3"/>
  <c r="L56" i="3"/>
  <c r="K56" i="3"/>
  <c r="J56" i="3"/>
  <c r="I56" i="3"/>
  <c r="L55" i="3"/>
  <c r="K55" i="3"/>
  <c r="J55" i="3"/>
  <c r="I55" i="3"/>
  <c r="L54" i="3"/>
  <c r="K54" i="3"/>
  <c r="J54" i="3"/>
  <c r="I54" i="3"/>
  <c r="L53" i="3"/>
  <c r="K53" i="3"/>
  <c r="J53" i="3"/>
  <c r="I53" i="3"/>
  <c r="L52" i="3"/>
  <c r="K52" i="3"/>
  <c r="J52" i="3"/>
  <c r="I52" i="3"/>
  <c r="L51" i="3"/>
  <c r="K51" i="3"/>
  <c r="J51" i="3"/>
  <c r="I51" i="3"/>
  <c r="L50" i="3"/>
  <c r="K50" i="3"/>
  <c r="J50" i="3"/>
  <c r="I50" i="3"/>
  <c r="L49" i="3"/>
  <c r="K49" i="3"/>
  <c r="J49" i="3"/>
  <c r="I49" i="3"/>
  <c r="L48" i="3"/>
  <c r="K48" i="3"/>
  <c r="J48" i="3"/>
  <c r="I48" i="3"/>
  <c r="L47" i="3"/>
  <c r="K47" i="3"/>
  <c r="J47" i="3"/>
  <c r="I47" i="3"/>
  <c r="L46" i="3"/>
  <c r="K46" i="3"/>
  <c r="J46" i="3"/>
  <c r="I46" i="3"/>
  <c r="L45" i="3"/>
  <c r="K45" i="3"/>
  <c r="J45" i="3"/>
  <c r="I45" i="3"/>
  <c r="L44" i="3"/>
  <c r="K44" i="3"/>
  <c r="J44" i="3"/>
  <c r="I44" i="3"/>
  <c r="L43" i="3"/>
  <c r="K43" i="3"/>
  <c r="J43" i="3"/>
  <c r="I43" i="3"/>
  <c r="L42" i="3"/>
  <c r="K42" i="3"/>
  <c r="J42" i="3"/>
  <c r="I42" i="3"/>
  <c r="L41" i="3"/>
  <c r="K41" i="3"/>
  <c r="J41" i="3"/>
  <c r="I41" i="3"/>
  <c r="L40" i="3"/>
  <c r="K40" i="3"/>
  <c r="J40" i="3"/>
  <c r="I40" i="3"/>
  <c r="L39" i="3"/>
  <c r="K39" i="3"/>
  <c r="J39" i="3"/>
  <c r="I39" i="3"/>
  <c r="L38" i="3"/>
  <c r="K38" i="3"/>
  <c r="J38" i="3"/>
  <c r="I38" i="3"/>
  <c r="L37" i="3"/>
  <c r="K37" i="3"/>
  <c r="J37" i="3"/>
  <c r="I37" i="3"/>
  <c r="L36" i="3"/>
  <c r="K36" i="3"/>
  <c r="J36" i="3"/>
  <c r="I36" i="3"/>
  <c r="L35" i="3"/>
  <c r="K35" i="3"/>
  <c r="J35" i="3"/>
  <c r="I35" i="3"/>
  <c r="L34" i="3"/>
  <c r="K34" i="3"/>
  <c r="J34" i="3"/>
  <c r="I34" i="3"/>
  <c r="L33" i="3"/>
  <c r="K33" i="3"/>
  <c r="J33" i="3"/>
  <c r="I33" i="3"/>
  <c r="L32" i="3"/>
  <c r="K32" i="3"/>
  <c r="J32" i="3"/>
  <c r="I32" i="3"/>
  <c r="L31" i="3"/>
  <c r="K31" i="3"/>
  <c r="J31" i="3"/>
  <c r="I31" i="3"/>
  <c r="L30" i="3"/>
  <c r="K30" i="3"/>
  <c r="J30" i="3"/>
  <c r="I30" i="3"/>
  <c r="L29" i="3"/>
  <c r="K29" i="3"/>
  <c r="J29" i="3"/>
  <c r="I29" i="3"/>
  <c r="L28" i="3"/>
  <c r="K28" i="3"/>
  <c r="J28" i="3"/>
  <c r="I28" i="3"/>
  <c r="L27" i="3"/>
  <c r="K27" i="3"/>
  <c r="J27" i="3"/>
  <c r="I27" i="3"/>
  <c r="L26" i="3"/>
  <c r="K26" i="3"/>
  <c r="J26" i="3"/>
  <c r="I26" i="3"/>
  <c r="L25" i="3"/>
  <c r="K25" i="3"/>
  <c r="J25" i="3"/>
  <c r="I25" i="3"/>
  <c r="L24" i="3"/>
  <c r="K24" i="3"/>
  <c r="J24" i="3"/>
  <c r="I24" i="3"/>
  <c r="L23" i="3"/>
  <c r="K23" i="3"/>
  <c r="J23" i="3"/>
  <c r="I23" i="3"/>
  <c r="L22" i="3"/>
  <c r="K22" i="3"/>
  <c r="J22" i="3"/>
  <c r="I22" i="3"/>
  <c r="L21" i="3"/>
  <c r="K21" i="3"/>
  <c r="J21" i="3"/>
  <c r="I21" i="3"/>
  <c r="L20" i="3"/>
  <c r="K20" i="3"/>
  <c r="J20" i="3"/>
  <c r="I20" i="3"/>
  <c r="L19" i="3"/>
  <c r="K19" i="3"/>
  <c r="J19" i="3"/>
  <c r="I19" i="3"/>
  <c r="L18" i="3"/>
  <c r="K18" i="3"/>
  <c r="J18" i="3"/>
  <c r="I18" i="3"/>
  <c r="L17" i="3"/>
  <c r="K17" i="3"/>
  <c r="J17" i="3"/>
  <c r="I17" i="3"/>
  <c r="L16" i="3"/>
  <c r="K16" i="3"/>
  <c r="J16" i="3"/>
  <c r="I16" i="3"/>
  <c r="E143" i="1"/>
  <c r="E142" i="1"/>
  <c r="E141" i="1"/>
  <c r="E140" i="1"/>
  <c r="E139" i="1"/>
  <c r="P105" i="1"/>
  <c r="E9" i="11" l="1"/>
  <c r="F9" i="11"/>
  <c r="B8" i="11"/>
  <c r="C8" i="11"/>
  <c r="F8" i="11" l="1"/>
  <c r="F10" i="11" s="1"/>
  <c r="E8" i="11"/>
  <c r="E10" i="11" s="1"/>
  <c r="N10" i="1" s="1"/>
</calcChain>
</file>

<file path=xl/connections.xml><?xml version="1.0" encoding="utf-8"?>
<connections xmlns="http://schemas.openxmlformats.org/spreadsheetml/2006/main">
  <connection id="1" keepAlive="1" name="Query - cvms_vts_report_versions" description="Connection to the 'cvms_vts_report_versions' query in the workbook." type="5" refreshedVersion="6" background="1" refreshOnLoad="1" saveData="1">
    <dbPr connection="Provider=Microsoft.Mashup.OleDb.1;Data Source=$Workbook$;Location=cvms_vts_report_versions;Extended Properties=&quot;&quot;" command="SELECT * FROM [cvms_vts_report_versions]"/>
  </connection>
</connections>
</file>

<file path=xl/sharedStrings.xml><?xml version="1.0" encoding="utf-8"?>
<sst xmlns="http://schemas.openxmlformats.org/spreadsheetml/2006/main" count="1709" uniqueCount="1606">
  <si>
    <t>Vessel Identification</t>
  </si>
  <si>
    <t>Ship Name</t>
  </si>
  <si>
    <t>Call Sign</t>
  </si>
  <si>
    <t>MMSI Number</t>
  </si>
  <si>
    <t>IMO Number</t>
  </si>
  <si>
    <t xml:space="preserve"> meters</t>
  </si>
  <si>
    <t>Current Position</t>
  </si>
  <si>
    <t>Degrees</t>
  </si>
  <si>
    <t>Minutes</t>
  </si>
  <si>
    <t>Seconds</t>
  </si>
  <si>
    <t>N</t>
  </si>
  <si>
    <t>W</t>
  </si>
  <si>
    <t>YYYY-MM-DD</t>
  </si>
  <si>
    <t>Estimated time (UTC) of arrival at destination</t>
  </si>
  <si>
    <t xml:space="preserve">Latitude </t>
  </si>
  <si>
    <t xml:space="preserve">Longitude </t>
  </si>
  <si>
    <t xml:space="preserve"> °</t>
  </si>
  <si>
    <t xml:space="preserve"> knots</t>
  </si>
  <si>
    <t>Vessel Certification Expiry Dates</t>
  </si>
  <si>
    <t>ECAREG</t>
  </si>
  <si>
    <t>Version</t>
  </si>
  <si>
    <t>YYYY-MM-DD hh:mm (24h format)</t>
  </si>
  <si>
    <t>id</t>
  </si>
  <si>
    <t>name</t>
  </si>
  <si>
    <t>OT</t>
  </si>
  <si>
    <t>&lt;Other&gt;</t>
  </si>
  <si>
    <t>UN</t>
  </si>
  <si>
    <t>&lt;Unknown&gt;</t>
  </si>
  <si>
    <t>AI</t>
  </si>
  <si>
    <t>AIS Defect</t>
  </si>
  <si>
    <t>EN</t>
  </si>
  <si>
    <t>Engine defect</t>
  </si>
  <si>
    <t>GD</t>
  </si>
  <si>
    <t>Generator Defect</t>
  </si>
  <si>
    <t>IT</t>
  </si>
  <si>
    <t>Injector Defect</t>
  </si>
  <si>
    <t>NE</t>
  </si>
  <si>
    <t>Navigational Apparatus Defect</t>
  </si>
  <si>
    <t>RA</t>
  </si>
  <si>
    <t>Radar Defect</t>
  </si>
  <si>
    <t>RD</t>
  </si>
  <si>
    <t>Radio Defect</t>
  </si>
  <si>
    <t>RU</t>
  </si>
  <si>
    <t>Rudder Defect</t>
  </si>
  <si>
    <t>ST</t>
  </si>
  <si>
    <t>Suction Trouble</t>
  </si>
  <si>
    <t>VE</t>
  </si>
  <si>
    <t>Vessel Equipment Defect</t>
  </si>
  <si>
    <t>(IF APPLICABLE)</t>
  </si>
  <si>
    <t>ME</t>
  </si>
  <si>
    <t>CF</t>
  </si>
  <si>
    <t>PL</t>
  </si>
  <si>
    <t>RM</t>
  </si>
  <si>
    <t>MT</t>
  </si>
  <si>
    <t>cargoTypeCode</t>
  </si>
  <si>
    <t>AC</t>
  </si>
  <si>
    <t>Alcoholic Breverages (imo class 3)</t>
  </si>
  <si>
    <t>AK</t>
  </si>
  <si>
    <t>Alkylate</t>
  </si>
  <si>
    <t>AN</t>
  </si>
  <si>
    <t>Ammonium Nitrate</t>
  </si>
  <si>
    <t>AP</t>
  </si>
  <si>
    <t>Asphalt (imo class 3.2)</t>
  </si>
  <si>
    <t>AF</t>
  </si>
  <si>
    <t>Aviation Fuel</t>
  </si>
  <si>
    <t>BL</t>
  </si>
  <si>
    <t>Ballast (Not gaz free)</t>
  </si>
  <si>
    <t>BZ</t>
  </si>
  <si>
    <t>Benzene</t>
  </si>
  <si>
    <t>BD</t>
  </si>
  <si>
    <t>Biodiesel</t>
  </si>
  <si>
    <t>BO</t>
  </si>
  <si>
    <t>Bunker C</t>
  </si>
  <si>
    <t>BA</t>
  </si>
  <si>
    <t>Butane</t>
  </si>
  <si>
    <t>CD</t>
  </si>
  <si>
    <t>Canola</t>
  </si>
  <si>
    <t>Carbon Black  (IMO 4.2)</t>
  </si>
  <si>
    <t>CX</t>
  </si>
  <si>
    <t>Catalytic feed oil</t>
  </si>
  <si>
    <t>CA</t>
  </si>
  <si>
    <t>Caustic Soda</t>
  </si>
  <si>
    <t>CS</t>
  </si>
  <si>
    <t>Chemicals</t>
  </si>
  <si>
    <t>CP</t>
  </si>
  <si>
    <t>Clean Petroleum</t>
  </si>
  <si>
    <t>CL</t>
  </si>
  <si>
    <t>Coal</t>
  </si>
  <si>
    <t>CT</t>
  </si>
  <si>
    <t>Coal Tar</t>
  </si>
  <si>
    <t>CG</t>
  </si>
  <si>
    <t>Compressed Gas</t>
  </si>
  <si>
    <t>CR</t>
  </si>
  <si>
    <t>CE</t>
  </si>
  <si>
    <t>Crude Oil</t>
  </si>
  <si>
    <t>CY</t>
  </si>
  <si>
    <t>Crude Oil - Heidrun</t>
  </si>
  <si>
    <t>CZ</t>
  </si>
  <si>
    <t>Crude Oil - Troll</t>
  </si>
  <si>
    <t>OIL</t>
  </si>
  <si>
    <t>Crude Oil Alaska Northslope</t>
  </si>
  <si>
    <t>CW</t>
  </si>
  <si>
    <t>Crude Oil Arabian Heavy</t>
  </si>
  <si>
    <t>CV</t>
  </si>
  <si>
    <t>Crude Oil Arabian Light</t>
  </si>
  <si>
    <t>DC</t>
  </si>
  <si>
    <t>Decant Oil</t>
  </si>
  <si>
    <t>DO</t>
  </si>
  <si>
    <t>Diesel</t>
  </si>
  <si>
    <t>ET</t>
  </si>
  <si>
    <t>ETHANOL  (IMO 3.2)</t>
  </si>
  <si>
    <t>EX</t>
  </si>
  <si>
    <t>Explosive Materials</t>
  </si>
  <si>
    <t>FO</t>
  </si>
  <si>
    <t>Fuel Oil</t>
  </si>
  <si>
    <t>GE</t>
  </si>
  <si>
    <t>Gasoline</t>
  </si>
  <si>
    <t>HC</t>
  </si>
  <si>
    <t>HF</t>
  </si>
  <si>
    <t>Heavy Fuel Oil</t>
  </si>
  <si>
    <t>HW</t>
  </si>
  <si>
    <t>Heavy Water</t>
  </si>
  <si>
    <t>HY</t>
  </si>
  <si>
    <t>Hydro - Cracker bottoms</t>
  </si>
  <si>
    <t>IMO 1 Explosives</t>
  </si>
  <si>
    <t>IMO 1.1 Explosives representing a high explosion danger</t>
  </si>
  <si>
    <t>IMO 1.2 Explosives representing a high projection danger</t>
  </si>
  <si>
    <t>IMO 1.3 Explosives representing a fire danger</t>
  </si>
  <si>
    <t>IMO 1.4 Explosives representing no important detonating danger</t>
  </si>
  <si>
    <t>IMO 1.5 Explosives highly sensitive; blasting agents</t>
  </si>
  <si>
    <t>IMO 1.6 Detonating substances non-sensitive</t>
  </si>
  <si>
    <t>IMO 2 Gas</t>
  </si>
  <si>
    <t>IMO 2.1 Inflammable gaz</t>
  </si>
  <si>
    <t>IMO 2.2 Compress gas non-inflammable and non toxic</t>
  </si>
  <si>
    <t>IMO 2.3 Inhalation toxic gas</t>
  </si>
  <si>
    <t>IMO 2.4 Corrosive gas (Canada)</t>
  </si>
  <si>
    <t>IMO 3 Inflammable liquid (and combustibles (U.S.))</t>
  </si>
  <si>
    <t>IMO 3.1 A liquid with closed-up flash point of less than -18C</t>
  </si>
  <si>
    <t>IMO 3.2  Inflammable liquid with ebulition point +35 degree celcius</t>
  </si>
  <si>
    <t>IMO 3.3 A liquid with closed-up flash point of less than (23C a 60C)</t>
  </si>
  <si>
    <t>IMO 4 Inflammable solid; spontaneous inflammable; dangerous when wet</t>
  </si>
  <si>
    <t>IMO 4.1 Inflammable solid</t>
  </si>
  <si>
    <t>IMO 4.2 Spontaneous inflammable substances</t>
  </si>
  <si>
    <t>IMO 4.3 Dangerous substances when damp or wet</t>
  </si>
  <si>
    <t>IMO 5 Oxidizing and Organic peroxides</t>
  </si>
  <si>
    <t>IMO 5.1 Oxidizing</t>
  </si>
  <si>
    <t>IMO 5.2 Organic peroxides</t>
  </si>
  <si>
    <t>IMO 6 Toxic and Infectious substances</t>
  </si>
  <si>
    <t>IMO 6.1 Toxic substances</t>
  </si>
  <si>
    <t>IMO 6.2 Infectious substances</t>
  </si>
  <si>
    <t>IMO 7 Radioactive materials</t>
  </si>
  <si>
    <t>IMO 8 Corrosive substances</t>
  </si>
  <si>
    <t>IMO 8.1  Corrosive substances</t>
  </si>
  <si>
    <t>IMO 9 Varying dangerous merchandises</t>
  </si>
  <si>
    <t>IMO 9.1 Dangerous varying merchandises (Canada)</t>
  </si>
  <si>
    <t>IMO 9.2 Dangerous environemental substances (Canada)</t>
  </si>
  <si>
    <t>IMO 9.3 Dangerous wastes (Canada)</t>
  </si>
  <si>
    <t>IS</t>
  </si>
  <si>
    <t>ISOPROPANOL (IMO 3.0)</t>
  </si>
  <si>
    <t>JA1</t>
  </si>
  <si>
    <t>JET-A1</t>
  </si>
  <si>
    <t>JB</t>
  </si>
  <si>
    <t>JET-B</t>
  </si>
  <si>
    <t>JA</t>
  </si>
  <si>
    <t>Jet-A</t>
  </si>
  <si>
    <t>KO</t>
  </si>
  <si>
    <t>KEROSENE (Jet-a1) (IMO 3.3)</t>
  </si>
  <si>
    <t>LN</t>
  </si>
  <si>
    <t>L.N. Gas</t>
  </si>
  <si>
    <t>LG</t>
  </si>
  <si>
    <t>L.P. Gas</t>
  </si>
  <si>
    <t>LAB</t>
  </si>
  <si>
    <t>LAB - ALKYL BENZEN LINÉAIRE (IMO 3.3)</t>
  </si>
  <si>
    <t>LO</t>
  </si>
  <si>
    <t>Lubricating Oil</t>
  </si>
  <si>
    <t>MTBE methyl tertiary butyl ether</t>
  </si>
  <si>
    <t>MN</t>
  </si>
  <si>
    <t>Manganese imo class 4.1</t>
  </si>
  <si>
    <t>Methanol</t>
  </si>
  <si>
    <t>MO</t>
  </si>
  <si>
    <t>Mogas</t>
  </si>
  <si>
    <t>NA</t>
  </si>
  <si>
    <t>Naphtha</t>
  </si>
  <si>
    <t>TP</t>
  </si>
  <si>
    <t>Nonene</t>
  </si>
  <si>
    <t>DI</t>
  </si>
  <si>
    <t>Northern Distillate</t>
  </si>
  <si>
    <t>PF</t>
  </si>
  <si>
    <t>Paraffin</t>
  </si>
  <si>
    <t>PM</t>
  </si>
  <si>
    <t>Petroleum</t>
  </si>
  <si>
    <t>PP</t>
  </si>
  <si>
    <t>Propylene Tetramer</t>
  </si>
  <si>
    <t>Radio Active Material</t>
  </si>
  <si>
    <t>RP</t>
  </si>
  <si>
    <t>Refined Product</t>
  </si>
  <si>
    <t>RF</t>
  </si>
  <si>
    <t>Reformate</t>
  </si>
  <si>
    <t>RB</t>
  </si>
  <si>
    <t>Reformulated gasoline blendstock for oxygenate blending</t>
  </si>
  <si>
    <t>SO</t>
  </si>
  <si>
    <t>Stove Oil</t>
  </si>
  <si>
    <t>AS</t>
  </si>
  <si>
    <t>Sulphuric Acid</t>
  </si>
  <si>
    <t>TO</t>
  </si>
  <si>
    <t>TOLUENE (IMO 3.2)</t>
  </si>
  <si>
    <t>ULS</t>
  </si>
  <si>
    <t>ULTRA-LOW SULFUR DIESEL</t>
  </si>
  <si>
    <t>USK</t>
  </si>
  <si>
    <t>Ultra Low Sulfur Kerosene (IMO 3)</t>
  </si>
  <si>
    <t>ULJ</t>
  </si>
  <si>
    <t>Ultra Low Sulphur Jet Fuel (IMO3)</t>
  </si>
  <si>
    <t>UR</t>
  </si>
  <si>
    <t>Urea</t>
  </si>
  <si>
    <t>UAN</t>
  </si>
  <si>
    <t>Urea Ammonium Nitrate</t>
  </si>
  <si>
    <t>VG</t>
  </si>
  <si>
    <t>Vacuum Gas Oil</t>
  </si>
  <si>
    <t>XY</t>
  </si>
  <si>
    <t>XYLENE  (IMO 3.2)</t>
  </si>
  <si>
    <t>Time (UTC) of Current Position</t>
  </si>
  <si>
    <t>COF - Certificate of Fitness</t>
  </si>
  <si>
    <t>COC - Certificate of Compliance</t>
  </si>
  <si>
    <t>CLC-B - International Convention on Civil Liability for Bunker Oil Pollution Damage, 2001</t>
  </si>
  <si>
    <t>CLC - International Convention on Civil Liability for Oil Pollution Damage, 1969/1992 *</t>
  </si>
  <si>
    <t>IOPPC - International Oil Pollution Prevention *</t>
  </si>
  <si>
    <t>ISM-SMC - ISM Safety Management Certificate *</t>
  </si>
  <si>
    <t>ISM-DOC - ISM Document of Compliance *</t>
  </si>
  <si>
    <t>WRLC - Certificate of Insurance or Other Financial Security in Respect of Liability for the Removal of Wrecks *</t>
  </si>
  <si>
    <t>1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</si>
  <si>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</si>
  <si>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</si>
  <si>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</si>
  <si>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</si>
  <si>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</si>
  <si>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</si>
  <si>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</si>
  <si>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</si>
  <si>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</si>
  <si>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</si>
  <si>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</si>
  <si>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</si>
  <si>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</si>
  <si>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</si>
  <si>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</si>
  <si>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</si>
  <si>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</si>
  <si>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</si>
  <si>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</si>
  <si>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</si>
  <si>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5.1</t>
  </si>
  <si>
    <t>5.2</t>
  </si>
  <si>
    <t>6</t>
  </si>
  <si>
    <t>6.1</t>
  </si>
  <si>
    <t>6.2</t>
  </si>
  <si>
    <t>7</t>
  </si>
  <si>
    <t>8</t>
  </si>
  <si>
    <t>8.1</t>
  </si>
  <si>
    <t>9</t>
  </si>
  <si>
    <t>9.1</t>
  </si>
  <si>
    <t>9.2</t>
  </si>
  <si>
    <t>9.3</t>
  </si>
  <si>
    <t>Any discharge, or threat of discharge, of a pollutant from the ship into the water, and any damage to the ship that may result in the discharge of a pollutant from the ship into the water.</t>
  </si>
  <si>
    <t>A</t>
  </si>
  <si>
    <t>B</t>
  </si>
  <si>
    <t>E</t>
  </si>
  <si>
    <t>F</t>
  </si>
  <si>
    <t>G</t>
  </si>
  <si>
    <t>H</t>
  </si>
  <si>
    <t>I</t>
  </si>
  <si>
    <t>J</t>
  </si>
  <si>
    <t>K</t>
  </si>
  <si>
    <t>L</t>
  </si>
  <si>
    <t>O</t>
  </si>
  <si>
    <t>S</t>
  </si>
  <si>
    <t>Course</t>
  </si>
  <si>
    <t>Speed</t>
  </si>
  <si>
    <t>Prevailling Weather Conditions (including ice)</t>
  </si>
  <si>
    <t>Intended Route of the Ship</t>
  </si>
  <si>
    <t>Advise entry into Vessel Traffic Services zone</t>
  </si>
  <si>
    <t>Name of the Canadian or United States Agent</t>
  </si>
  <si>
    <t>(Company Name)</t>
  </si>
  <si>
    <t>T</t>
  </si>
  <si>
    <t>VTS Zones</t>
  </si>
  <si>
    <t>Name</t>
  </si>
  <si>
    <t>Code</t>
  </si>
  <si>
    <t>Not Applicable</t>
  </si>
  <si>
    <t>Cape Ray / Cape North</t>
  </si>
  <si>
    <t>Strait of Belle Isle</t>
  </si>
  <si>
    <t>BI</t>
  </si>
  <si>
    <t>Strait of Canso and Eastern Approches</t>
  </si>
  <si>
    <t>Bay of Fundy</t>
  </si>
  <si>
    <t>Halifax Harbour and Approaches</t>
  </si>
  <si>
    <t>HX</t>
  </si>
  <si>
    <t>Placentia Bay</t>
  </si>
  <si>
    <t>St. John's</t>
  </si>
  <si>
    <t>SJ</t>
  </si>
  <si>
    <t>Northumberland Strait</t>
  </si>
  <si>
    <t>P</t>
  </si>
  <si>
    <t>R</t>
  </si>
  <si>
    <t>Defects and Discharges</t>
  </si>
  <si>
    <t>Select a Defect</t>
  </si>
  <si>
    <t>Defects</t>
  </si>
  <si>
    <t>Dangerous Goods</t>
  </si>
  <si>
    <t>IMO Classes</t>
  </si>
  <si>
    <t>NL</t>
  </si>
  <si>
    <t>FY</t>
  </si>
  <si>
    <t>DD</t>
  </si>
  <si>
    <t>classCode</t>
  </si>
  <si>
    <t>typeCode</t>
  </si>
  <si>
    <t>Meridian of 66 W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</si>
  <si>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</si>
  <si>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</si>
  <si>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</si>
  <si>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</si>
  <si>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</si>
  <si>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</si>
  <si>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Nunavut</t>
  </si>
  <si>
    <t>Ontario</t>
  </si>
  <si>
    <t>Prince Edward Island</t>
  </si>
  <si>
    <t>Quebec</t>
  </si>
  <si>
    <t>Yukon</t>
  </si>
  <si>
    <t>UNLOCODE</t>
  </si>
  <si>
    <t>Location</t>
  </si>
  <si>
    <t>CAAKL</t>
  </si>
  <si>
    <t>Aklavik</t>
  </si>
  <si>
    <t>CAARB</t>
  </si>
  <si>
    <t>CAADV</t>
  </si>
  <si>
    <t>Advocate Harbour</t>
  </si>
  <si>
    <t>CAYEK</t>
  </si>
  <si>
    <t>CANWP</t>
  </si>
  <si>
    <t>Argentia</t>
  </si>
  <si>
    <t>CABLK</t>
  </si>
  <si>
    <t>CAAKV</t>
  </si>
  <si>
    <t>Akulivik Apt</t>
  </si>
  <si>
    <t>CAARC</t>
  </si>
  <si>
    <t>Arnold's Cove</t>
  </si>
  <si>
    <t>CABBN</t>
  </si>
  <si>
    <t>CAYGH</t>
  </si>
  <si>
    <t>CABRT</t>
  </si>
  <si>
    <t>CAAAL</t>
  </si>
  <si>
    <t>Alert Bay</t>
  </si>
  <si>
    <t>CABVE</t>
  </si>
  <si>
    <t>Baie Verte</t>
  </si>
  <si>
    <t>CAYCB</t>
  </si>
  <si>
    <t>CABBU</t>
  </si>
  <si>
    <t>Bay Bulls</t>
  </si>
  <si>
    <t>CAZFM</t>
  </si>
  <si>
    <t>CAARI</t>
  </si>
  <si>
    <t>Arichat</t>
  </si>
  <si>
    <t>CACDO</t>
  </si>
  <si>
    <t>CAHLI</t>
  </si>
  <si>
    <t>Herschel Island</t>
  </si>
  <si>
    <t>CABDV</t>
  </si>
  <si>
    <t>Bay de Verde</t>
  </si>
  <si>
    <t>CAFPR</t>
  </si>
  <si>
    <t>CAYCS</t>
  </si>
  <si>
    <t>CAANB</t>
  </si>
  <si>
    <t>Andys Bay</t>
  </si>
  <si>
    <t>CABAT</t>
  </si>
  <si>
    <t>Bathurst</t>
  </si>
  <si>
    <t>CABYR</t>
  </si>
  <si>
    <t>Bay Roberts</t>
  </si>
  <si>
    <t>CAYFL</t>
  </si>
  <si>
    <t>Fort Reliance</t>
  </si>
  <si>
    <t>CACLR</t>
  </si>
  <si>
    <t>CAANI</t>
  </si>
  <si>
    <t>Annacis Island</t>
  </si>
  <si>
    <t>CAYFR</t>
  </si>
  <si>
    <t>CACOP</t>
  </si>
  <si>
    <t>CABST</t>
  </si>
  <si>
    <t>Bayside</t>
  </si>
  <si>
    <t>CAFSI</t>
  </si>
  <si>
    <t>CABAD</t>
  </si>
  <si>
    <t>Baddeck</t>
  </si>
  <si>
    <t>CAYZS</t>
  </si>
  <si>
    <t>CACHA</t>
  </si>
  <si>
    <t>Charlottetown</t>
  </si>
  <si>
    <t>CAFSM</t>
  </si>
  <si>
    <t>Fort Smith</t>
  </si>
  <si>
    <t>CACWI</t>
  </si>
  <si>
    <t>Cornwallis Is</t>
  </si>
  <si>
    <t>CAYBI</t>
  </si>
  <si>
    <t>Black Tickle</t>
  </si>
  <si>
    <t>CAYHK</t>
  </si>
  <si>
    <t>Gjoa Haven</t>
  </si>
  <si>
    <t>Cornwall</t>
  </si>
  <si>
    <t>CABAM</t>
  </si>
  <si>
    <t>Bamberton</t>
  </si>
  <si>
    <t>CABEH</t>
  </si>
  <si>
    <t>Beaver Harbour</t>
  </si>
  <si>
    <t>CABWD</t>
  </si>
  <si>
    <t>Botwood</t>
  </si>
  <si>
    <t>CAYGZ</t>
  </si>
  <si>
    <t>CAYPJ</t>
  </si>
  <si>
    <t>CABEL</t>
  </si>
  <si>
    <t>Belledune</t>
  </si>
  <si>
    <t>CAYHY</t>
  </si>
  <si>
    <t>Hay River</t>
  </si>
  <si>
    <t>CAHAB</t>
  </si>
  <si>
    <t>CABCV</t>
  </si>
  <si>
    <t>Beale Cove</t>
  </si>
  <si>
    <t>CABUA</t>
  </si>
  <si>
    <t>Bull Arm</t>
  </si>
  <si>
    <t>CAYHI</t>
  </si>
  <si>
    <t>Holman</t>
  </si>
  <si>
    <t>CAIGL</t>
  </si>
  <si>
    <t>Igloolik</t>
  </si>
  <si>
    <t>CABEA</t>
  </si>
  <si>
    <t>Beaver Cove</t>
  </si>
  <si>
    <t>CABUO</t>
  </si>
  <si>
    <t>Burgeo</t>
  </si>
  <si>
    <t>CAYEV</t>
  </si>
  <si>
    <t>Inuvik</t>
  </si>
  <si>
    <t>CAIQL</t>
  </si>
  <si>
    <t>Iqaluit</t>
  </si>
  <si>
    <t>CABLC</t>
  </si>
  <si>
    <t>Bella Coola</t>
  </si>
  <si>
    <t>CAKWI</t>
  </si>
  <si>
    <t>King William Is</t>
  </si>
  <si>
    <t>CABUI</t>
  </si>
  <si>
    <t>Burin</t>
  </si>
  <si>
    <t>CAYLC</t>
  </si>
  <si>
    <t>Kimmirut/Lake Harbour</t>
  </si>
  <si>
    <t>CAYBB</t>
  </si>
  <si>
    <t>Kugaaruk</t>
  </si>
  <si>
    <t>CAAMH</t>
  </si>
  <si>
    <t>Amherstburg</t>
  </si>
  <si>
    <t>CABLH</t>
  </si>
  <si>
    <t>Blacks Harbour</t>
  </si>
  <si>
    <t>CAYSG</t>
  </si>
  <si>
    <t>Lutselke/Snowdrift</t>
  </si>
  <si>
    <t>CABCO</t>
  </si>
  <si>
    <t>Baie Comeau</t>
  </si>
  <si>
    <t>CABBY</t>
  </si>
  <si>
    <t>Blind Bay</t>
  </si>
  <si>
    <t>CAYMD</t>
  </si>
  <si>
    <t>Mould Bay</t>
  </si>
  <si>
    <t>CAMNI</t>
  </si>
  <si>
    <t>Milne Inlet Port</t>
  </si>
  <si>
    <t>CABBB</t>
  </si>
  <si>
    <t>Blubber Bay</t>
  </si>
  <si>
    <t>CAYVQ</t>
  </si>
  <si>
    <t>Norman Wells</t>
  </si>
  <si>
    <t>CANVK</t>
  </si>
  <si>
    <t>Nanisivik</t>
  </si>
  <si>
    <t>CAGEO</t>
  </si>
  <si>
    <t>Georgetown</t>
  </si>
  <si>
    <t>CABJO</t>
  </si>
  <si>
    <t>Baie-Johan-Beetz</t>
  </si>
  <si>
    <t>CACHV</t>
  </si>
  <si>
    <t>Churchill</t>
  </si>
  <si>
    <t>CACRB</t>
  </si>
  <si>
    <t>Carbonear</t>
  </si>
  <si>
    <t>CABRW</t>
  </si>
  <si>
    <t>Bridgewater</t>
  </si>
  <si>
    <t>CAPNT</t>
  </si>
  <si>
    <t>Pangnirtung</t>
  </si>
  <si>
    <t>CABSP</t>
  </si>
  <si>
    <t>Baie-St-Paul</t>
  </si>
  <si>
    <t>CACMV</t>
  </si>
  <si>
    <t>Carmanville</t>
  </si>
  <si>
    <t>CAYPC</t>
  </si>
  <si>
    <t>Paulatuk</t>
  </si>
  <si>
    <t>CAPDI</t>
  </si>
  <si>
    <t>CABSN</t>
  </si>
  <si>
    <t>Batiscan</t>
  </si>
  <si>
    <t>CABNI</t>
  </si>
  <si>
    <t>Bowen Island</t>
  </si>
  <si>
    <t>CAYRF</t>
  </si>
  <si>
    <t>Cartwright</t>
  </si>
  <si>
    <t>CAYUF</t>
  </si>
  <si>
    <t>CARIT</t>
  </si>
  <si>
    <t>CACAT</t>
  </si>
  <si>
    <t>Catalina</t>
  </si>
  <si>
    <t>CAREB</t>
  </si>
  <si>
    <t>CABRD</t>
  </si>
  <si>
    <t>Brentwood Bay</t>
  </si>
  <si>
    <t>CACOM</t>
  </si>
  <si>
    <t>Campbellton</t>
  </si>
  <si>
    <t>CAYSK</t>
  </si>
  <si>
    <t>Sanikiluaq</t>
  </si>
  <si>
    <t>CAYSY</t>
  </si>
  <si>
    <t>Sachs Harbour</t>
  </si>
  <si>
    <t>CAYYH</t>
  </si>
  <si>
    <t>Taloyoak</t>
  </si>
  <si>
    <t>CACPT</t>
  </si>
  <si>
    <t>Canaport</t>
  </si>
  <si>
    <t>CACAH</t>
  </si>
  <si>
    <t>Canso</t>
  </si>
  <si>
    <t>CAYXN</t>
  </si>
  <si>
    <t>CAPBQ</t>
  </si>
  <si>
    <t>Channel-Port aux Basques</t>
  </si>
  <si>
    <t>CABEC</t>
  </si>
  <si>
    <t>Bécancour</t>
  </si>
  <si>
    <t>CATUK</t>
  </si>
  <si>
    <t>Tuktoyaktuk</t>
  </si>
  <si>
    <t>CAYBH</t>
  </si>
  <si>
    <t>Bull Harbour</t>
  </si>
  <si>
    <t>CACAQ</t>
  </si>
  <si>
    <t>Caraquet</t>
  </si>
  <si>
    <t>CAZFN</t>
  </si>
  <si>
    <t>Tulita/Fort Norman</t>
  </si>
  <si>
    <t>CACLE</t>
  </si>
  <si>
    <t>Clarenville</t>
  </si>
  <si>
    <t>CAYAT</t>
  </si>
  <si>
    <t>Attawapiskat</t>
  </si>
  <si>
    <t>CACHT</t>
  </si>
  <si>
    <t>Chéticamp</t>
  </si>
  <si>
    <t>CABER</t>
  </si>
  <si>
    <t>Berthierville</t>
  </si>
  <si>
    <t>CACYP</t>
  </si>
  <si>
    <t>Coley's Point</t>
  </si>
  <si>
    <t>CAYWY</t>
  </si>
  <si>
    <t>CABIN</t>
  </si>
  <si>
    <t>Burrard Inlet</t>
  </si>
  <si>
    <t>CACHN</t>
  </si>
  <si>
    <t>Chatham</t>
  </si>
  <si>
    <t>CACBC</t>
  </si>
  <si>
    <t>Come By Chance</t>
  </si>
  <si>
    <t>CAYZF</t>
  </si>
  <si>
    <t>Yellowknife</t>
  </si>
  <si>
    <t>CAYBX</t>
  </si>
  <si>
    <t>Blanc-Sablon</t>
  </si>
  <si>
    <t>CABTF</t>
  </si>
  <si>
    <t>Butterfly Bay</t>
  </si>
  <si>
    <t>CAZBL</t>
  </si>
  <si>
    <t>Conception Bay South</t>
  </si>
  <si>
    <t>CACBK</t>
  </si>
  <si>
    <t>Corner Brook</t>
  </si>
  <si>
    <t>CACAM</t>
  </si>
  <si>
    <t>Campbell River</t>
  </si>
  <si>
    <t>CAYVB</t>
  </si>
  <si>
    <t>Bonaventure</t>
  </si>
  <si>
    <t>CADHS</t>
  </si>
  <si>
    <t>Dalhousie</t>
  </si>
  <si>
    <t>CABOU</t>
  </si>
  <si>
    <t>Boucherville</t>
  </si>
  <si>
    <t>CAYCJ</t>
  </si>
  <si>
    <t>Cape-Saint-James</t>
  </si>
  <si>
    <t>CAYDI</t>
  </si>
  <si>
    <t>Davis Inlet</t>
  </si>
  <si>
    <t>CACOH</t>
  </si>
  <si>
    <t>Country Harbour</t>
  </si>
  <si>
    <t>CADIL</t>
  </si>
  <si>
    <t>Dildo</t>
  </si>
  <si>
    <t>CASOU</t>
  </si>
  <si>
    <t>Souris</t>
  </si>
  <si>
    <t>CADIG</t>
  </si>
  <si>
    <t>Digby</t>
  </si>
  <si>
    <t>CASUM</t>
  </si>
  <si>
    <t>Summerside</t>
  </si>
  <si>
    <t>CASKI</t>
  </si>
  <si>
    <t>Charlotte (Skidegate)</t>
  </si>
  <si>
    <t>CABTH</t>
  </si>
  <si>
    <t>Bath</t>
  </si>
  <si>
    <t>CACHM</t>
  </si>
  <si>
    <t>Chemainus</t>
  </si>
  <si>
    <t>CAFOR</t>
  </si>
  <si>
    <t>Fortune</t>
  </si>
  <si>
    <t>Wellington</t>
  </si>
  <si>
    <t>CACCA</t>
  </si>
  <si>
    <t>Cacouna</t>
  </si>
  <si>
    <t>CAEPG</t>
  </si>
  <si>
    <t>Eastern Passage</t>
  </si>
  <si>
    <t>CAGOO</t>
  </si>
  <si>
    <t>Goose Bay</t>
  </si>
  <si>
    <t>CACMS</t>
  </si>
  <si>
    <t>Cap-aux-Meules</t>
  </si>
  <si>
    <t>CAGRB</t>
  </si>
  <si>
    <t>Grand Bank</t>
  </si>
  <si>
    <t>CACAC</t>
  </si>
  <si>
    <t>Cap-Chat</t>
  </si>
  <si>
    <t>CACAU</t>
  </si>
  <si>
    <t>Coal Harbour</t>
  </si>
  <si>
    <t>CABLV</t>
  </si>
  <si>
    <t>Belleville</t>
  </si>
  <si>
    <t>CAHBR</t>
  </si>
  <si>
    <t>Harbour Breton</t>
  </si>
  <si>
    <t>CACLT</t>
  </si>
  <si>
    <t>Carleton</t>
  </si>
  <si>
    <t>CAHRE</t>
  </si>
  <si>
    <t>Harbour Grace</t>
  </si>
  <si>
    <t>CACOX</t>
  </si>
  <si>
    <t>Comox</t>
  </si>
  <si>
    <t>CAHOD</t>
  </si>
  <si>
    <t>Holyrood</t>
  </si>
  <si>
    <t>Gold River</t>
  </si>
  <si>
    <t>CAIHR</t>
  </si>
  <si>
    <t>Indian Harbour</t>
  </si>
  <si>
    <t>CACPL</t>
  </si>
  <si>
    <t>Champlain</t>
  </si>
  <si>
    <t>CAYCF</t>
  </si>
  <si>
    <t>Cortes Bay</t>
  </si>
  <si>
    <t>CABLR</t>
  </si>
  <si>
    <t>Blind River</t>
  </si>
  <si>
    <t>CACHR</t>
  </si>
  <si>
    <t>Chandler</t>
  </si>
  <si>
    <t>CACCB</t>
  </si>
  <si>
    <t>Cowichan Bay</t>
  </si>
  <si>
    <t>CAALO</t>
  </si>
  <si>
    <t>L'Anse-au-Loup</t>
  </si>
  <si>
    <t>CALWP</t>
  </si>
  <si>
    <t>Lewisporte</t>
  </si>
  <si>
    <t>CACRO</t>
  </si>
  <si>
    <t>Crofton</t>
  </si>
  <si>
    <t>CALOH</t>
  </si>
  <si>
    <t>Long Harbour</t>
  </si>
  <si>
    <t>CALOP</t>
  </si>
  <si>
    <t>Long Pond</t>
  </si>
  <si>
    <t>CAGYB</t>
  </si>
  <si>
    <t>Guysborough</t>
  </si>
  <si>
    <t>CALCV</t>
  </si>
  <si>
    <t>Lower Cove</t>
  </si>
  <si>
    <t>CADEL</t>
  </si>
  <si>
    <t>Delta</t>
  </si>
  <si>
    <t>CAMBR</t>
  </si>
  <si>
    <t>Main Brook</t>
  </si>
  <si>
    <t>CAHAL</t>
  </si>
  <si>
    <t>Halifax</t>
  </si>
  <si>
    <t>CADSA</t>
  </si>
  <si>
    <t>Denman Island</t>
  </si>
  <si>
    <t>CAYMN</t>
  </si>
  <si>
    <t>Makkovik</t>
  </si>
  <si>
    <t>CABWV</t>
  </si>
  <si>
    <t>Bowmanville</t>
  </si>
  <si>
    <t>CAHPT</t>
  </si>
  <si>
    <t>Hantsport</t>
  </si>
  <si>
    <t>CAYDS</t>
  </si>
  <si>
    <t>Desolation Sound</t>
  </si>
  <si>
    <t>CAMTN</t>
  </si>
  <si>
    <t>Marystown</t>
  </si>
  <si>
    <t>CACHI</t>
  </si>
  <si>
    <t>CAMIQ</t>
  </si>
  <si>
    <t>Miquelon</t>
  </si>
  <si>
    <t>CAYKU</t>
  </si>
  <si>
    <t>Chisasibi</t>
  </si>
  <si>
    <t>CADCN</t>
  </si>
  <si>
    <t>Duncan Bay</t>
  </si>
  <si>
    <t>CADUQ</t>
  </si>
  <si>
    <t>Duncan/Quam</t>
  </si>
  <si>
    <t>CAMNT</t>
  </si>
  <si>
    <t>Moncton</t>
  </si>
  <si>
    <t>CANAI</t>
  </si>
  <si>
    <t>Nain</t>
  </si>
  <si>
    <t>CACOC</t>
  </si>
  <si>
    <t>Contrecoeur</t>
  </si>
  <si>
    <t>CAEBY</t>
  </si>
  <si>
    <t>English Bay</t>
  </si>
  <si>
    <t>CAYDE</t>
  </si>
  <si>
    <t>Paradise River</t>
  </si>
  <si>
    <t>CAING</t>
  </si>
  <si>
    <t>Ingonish</t>
  </si>
  <si>
    <t>CABTT</t>
  </si>
  <si>
    <t>Britt</t>
  </si>
  <si>
    <t>CAPHB</t>
  </si>
  <si>
    <t>Petty Harbour</t>
  </si>
  <si>
    <t>CABCK</t>
  </si>
  <si>
    <t>Brockville</t>
  </si>
  <si>
    <t>CACSC</t>
  </si>
  <si>
    <t>Côte-Sainte-Catherine</t>
  </si>
  <si>
    <t>CAESQ</t>
  </si>
  <si>
    <t>Esquimalt</t>
  </si>
  <si>
    <t>CANCT</t>
  </si>
  <si>
    <t>Newcastle</t>
  </si>
  <si>
    <t>CAYEP</t>
  </si>
  <si>
    <t>Estevan Point</t>
  </si>
  <si>
    <t>Port Nelson</t>
  </si>
  <si>
    <t>CARAM</t>
  </si>
  <si>
    <t>Ramea</t>
  </si>
  <si>
    <t>Kingston</t>
  </si>
  <si>
    <t>CAYRG</t>
  </si>
  <si>
    <t>Rigolet</t>
  </si>
  <si>
    <t>CALHA</t>
  </si>
  <si>
    <t>La Have</t>
  </si>
  <si>
    <t>CAFYB</t>
  </si>
  <si>
    <t>Fanny Bay</t>
  </si>
  <si>
    <t>CAROD</t>
  </si>
  <si>
    <t>Roddickton</t>
  </si>
  <si>
    <t>CAYSV</t>
  </si>
  <si>
    <t>Saglek</t>
  </si>
  <si>
    <t>CASAT</t>
  </si>
  <si>
    <t>Saint-Anthony</t>
  </si>
  <si>
    <t>CADEB</t>
  </si>
  <si>
    <t>Deception Bay</t>
  </si>
  <si>
    <t>CASJF</t>
  </si>
  <si>
    <t>Saint-John's</t>
  </si>
  <si>
    <t>CALIN</t>
  </si>
  <si>
    <t>Little Narrows</t>
  </si>
  <si>
    <t>CALIV</t>
  </si>
  <si>
    <t>Liverpool</t>
  </si>
  <si>
    <t>CABRL</t>
  </si>
  <si>
    <t>Burlington</t>
  </si>
  <si>
    <t>CASLW</t>
  </si>
  <si>
    <t>Saint-Lawrence</t>
  </si>
  <si>
    <t>CALCP</t>
  </si>
  <si>
    <t>Lockeport</t>
  </si>
  <si>
    <t>CADCH</t>
  </si>
  <si>
    <t>Deschaillons-sur-Saint-Laurent</t>
  </si>
  <si>
    <t>CALOU</t>
  </si>
  <si>
    <t>Louisbourg</t>
  </si>
  <si>
    <t>CAFRR</t>
  </si>
  <si>
    <t>Fraser River</t>
  </si>
  <si>
    <t>CARBT</t>
  </si>
  <si>
    <t>Richibucto</t>
  </si>
  <si>
    <t>CASEM</t>
  </si>
  <si>
    <t>Seldom</t>
  </si>
  <si>
    <t>CAFWS</t>
  </si>
  <si>
    <t>Fraser Wharves</t>
  </si>
  <si>
    <t>CAFSD</t>
  </si>
  <si>
    <t>Fraser-Surrey Docks</t>
  </si>
  <si>
    <t>CASPD</t>
  </si>
  <si>
    <t>Springdale</t>
  </si>
  <si>
    <t>CALUN</t>
  </si>
  <si>
    <t>Lunenburg</t>
  </si>
  <si>
    <t>CAGGS</t>
  </si>
  <si>
    <t>Ganges</t>
  </si>
  <si>
    <t>Sackville</t>
  </si>
  <si>
    <t>CASTV</t>
  </si>
  <si>
    <t>Stephenville</t>
  </si>
  <si>
    <t>CAGIB</t>
  </si>
  <si>
    <t>Gibsons</t>
  </si>
  <si>
    <t>CAYGB</t>
  </si>
  <si>
    <t>Gillies Bay</t>
  </si>
  <si>
    <t>CASAD</t>
  </si>
  <si>
    <t>Saint-Andrews</t>
  </si>
  <si>
    <t>CAG3S</t>
  </si>
  <si>
    <t>Gipsons</t>
  </si>
  <si>
    <t>CAGOR</t>
  </si>
  <si>
    <t>CATPS</t>
  </si>
  <si>
    <t>Trepassey</t>
  </si>
  <si>
    <t>CACDN</t>
  </si>
  <si>
    <t>Cardinal</t>
  </si>
  <si>
    <t>CAYGE</t>
  </si>
  <si>
    <t>Gorge Harbor</t>
  </si>
  <si>
    <t>Oakville</t>
  </si>
  <si>
    <t>CASJB</t>
  </si>
  <si>
    <t>Saint-John</t>
  </si>
  <si>
    <t>CAMET</t>
  </si>
  <si>
    <t>Meteghan</t>
  </si>
  <si>
    <t>CATWI</t>
  </si>
  <si>
    <t>Twillingate</t>
  </si>
  <si>
    <t>Valleyfield</t>
  </si>
  <si>
    <t>CAZEM</t>
  </si>
  <si>
    <t>East Main</t>
  </si>
  <si>
    <t>CAVOB</t>
  </si>
  <si>
    <t>Voisey's Bay</t>
  </si>
  <si>
    <t>CAETN</t>
  </si>
  <si>
    <t>Etang-du-Nord</t>
  </si>
  <si>
    <t>CAYHC</t>
  </si>
  <si>
    <t>Hakai Pass</t>
  </si>
  <si>
    <t>CAHFB</t>
  </si>
  <si>
    <t>Halfmoon Bay</t>
  </si>
  <si>
    <t>CAWHH</t>
  </si>
  <si>
    <t>Whiffen Head</t>
  </si>
  <si>
    <t>CAHMC</t>
  </si>
  <si>
    <t>Harmac</t>
  </si>
  <si>
    <t>CASHE</t>
  </si>
  <si>
    <t>Shediac</t>
  </si>
  <si>
    <t>CAYWM</t>
  </si>
  <si>
    <t>Williams Harbour</t>
  </si>
  <si>
    <t>CAMUL</t>
  </si>
  <si>
    <t>Mulgrave</t>
  </si>
  <si>
    <t>CAPNE</t>
  </si>
  <si>
    <t>CASHP</t>
  </si>
  <si>
    <t>Shippegan</t>
  </si>
  <si>
    <t>CAFRV</t>
  </si>
  <si>
    <t>Forestville</t>
  </si>
  <si>
    <t>CAYTB</t>
  </si>
  <si>
    <t>Hartley Bay</t>
  </si>
  <si>
    <t>CAHAT</t>
  </si>
  <si>
    <t>Hatch Point</t>
  </si>
  <si>
    <t>CAHWS</t>
  </si>
  <si>
    <t>Howe Sound</t>
  </si>
  <si>
    <t>CANSY</t>
  </si>
  <si>
    <t>North Sydney</t>
  </si>
  <si>
    <t>CAGPE</t>
  </si>
  <si>
    <t>Gaspé</t>
  </si>
  <si>
    <t>CAIAM</t>
  </si>
  <si>
    <t>Indian Arm</t>
  </si>
  <si>
    <t>CAIOC</t>
  </si>
  <si>
    <t>Ioco</t>
  </si>
  <si>
    <t>CAGBT</t>
  </si>
  <si>
    <t>Godbout</t>
  </si>
  <si>
    <t>CAPAR</t>
  </si>
  <si>
    <t>Parrsboro</t>
  </si>
  <si>
    <t>CAJEI</t>
  </si>
  <si>
    <t>Jervis Inlet</t>
  </si>
  <si>
    <t>CAPGR</t>
  </si>
  <si>
    <t>Petit-de-Grat</t>
  </si>
  <si>
    <t>CAPTO</t>
  </si>
  <si>
    <t>Pictou</t>
  </si>
  <si>
    <t>CAGEE</t>
  </si>
  <si>
    <t>Grande Riviere</t>
  </si>
  <si>
    <t>CAGVA</t>
  </si>
  <si>
    <t>Grande-Vallée</t>
  </si>
  <si>
    <t>CAPTU</t>
  </si>
  <si>
    <t>Point Tupper</t>
  </si>
  <si>
    <t>CAPBI</t>
  </si>
  <si>
    <t>Port Bickerton</t>
  </si>
  <si>
    <t>CACSN</t>
  </si>
  <si>
    <t>Clarkson</t>
  </si>
  <si>
    <t>CAGRS</t>
  </si>
  <si>
    <t>Grindstone</t>
  </si>
  <si>
    <t>CAKTM</t>
  </si>
  <si>
    <t>Kitimat</t>
  </si>
  <si>
    <t>CAPHW</t>
  </si>
  <si>
    <t>Port Hawkesbury</t>
  </si>
  <si>
    <t>CAGOI</t>
  </si>
  <si>
    <t>Grondines</t>
  </si>
  <si>
    <t>CAGCA</t>
  </si>
  <si>
    <t>Gros Cacouna</t>
  </si>
  <si>
    <t>CAYKT</t>
  </si>
  <si>
    <t>Klemtu</t>
  </si>
  <si>
    <t>CAPTM</t>
  </si>
  <si>
    <t>Port Maitland</t>
  </si>
  <si>
    <t>CACBG</t>
  </si>
  <si>
    <t>Cobourg</t>
  </si>
  <si>
    <t>CAQEE</t>
  </si>
  <si>
    <t>CAKNV</t>
  </si>
  <si>
    <t>Knights Inlet</t>
  </si>
  <si>
    <t>CAPMN</t>
  </si>
  <si>
    <t>Port Mouton</t>
  </si>
  <si>
    <t>CACLB</t>
  </si>
  <si>
    <t>Colborne</t>
  </si>
  <si>
    <t>CAHSP</t>
  </si>
  <si>
    <t>Havre-Saint-Pierre</t>
  </si>
  <si>
    <t>CALDN</t>
  </si>
  <si>
    <t>Ladner</t>
  </si>
  <si>
    <t>CALAD</t>
  </si>
  <si>
    <t>Ladysmith</t>
  </si>
  <si>
    <t>CACOL</t>
  </si>
  <si>
    <t>Collingwood</t>
  </si>
  <si>
    <t>CAYLA</t>
  </si>
  <si>
    <t>Langara</t>
  </si>
  <si>
    <t>CAPUG</t>
  </si>
  <si>
    <t>Pugwash</t>
  </si>
  <si>
    <t>CAYSA</t>
  </si>
  <si>
    <t>Sable Island</t>
  </si>
  <si>
    <t>CALAZ</t>
  </si>
  <si>
    <t>Lazo</t>
  </si>
  <si>
    <t>CAXKV</t>
  </si>
  <si>
    <t>CAIXC</t>
  </si>
  <si>
    <t>Ile Aux Coudres</t>
  </si>
  <si>
    <t>CALIB</t>
  </si>
  <si>
    <t>Lions Bay</t>
  </si>
  <si>
    <t>CACWL</t>
  </si>
  <si>
    <t>CAYGR</t>
  </si>
  <si>
    <t>Iles de la Madeleine</t>
  </si>
  <si>
    <t>CAYAJ</t>
  </si>
  <si>
    <t>Lyall Harbour</t>
  </si>
  <si>
    <t>Shearwater</t>
  </si>
  <si>
    <t>CAYPH</t>
  </si>
  <si>
    <t>Inukjuak</t>
  </si>
  <si>
    <t>CASHH</t>
  </si>
  <si>
    <t>Sheet Harbour</t>
  </si>
  <si>
    <t>CASBU</t>
  </si>
  <si>
    <t>Shelburne</t>
  </si>
  <si>
    <t>CAYIK</t>
  </si>
  <si>
    <t>Ivujivik</t>
  </si>
  <si>
    <t>CAYAQ</t>
  </si>
  <si>
    <t>Maple Bay</t>
  </si>
  <si>
    <t>CAXGR</t>
  </si>
  <si>
    <t>Kangiqsualujjuaq</t>
  </si>
  <si>
    <t>CAYWB</t>
  </si>
  <si>
    <t>Kangiqsujuaq</t>
  </si>
  <si>
    <t>CAMIE</t>
  </si>
  <si>
    <t>Mayne Island</t>
  </si>
  <si>
    <t>CAYKG</t>
  </si>
  <si>
    <t>Kangirsuk</t>
  </si>
  <si>
    <t>CAZKG</t>
  </si>
  <si>
    <t>Kegaska</t>
  </si>
  <si>
    <t>CASYD</t>
  </si>
  <si>
    <t>Sydney</t>
  </si>
  <si>
    <t>CAXBW</t>
  </si>
  <si>
    <t>Killineq</t>
  </si>
  <si>
    <t>CAMEB</t>
  </si>
  <si>
    <t>Menzies Bay</t>
  </si>
  <si>
    <t>CAYMR</t>
  </si>
  <si>
    <t>Merry Island</t>
  </si>
  <si>
    <t>CADSR</t>
  </si>
  <si>
    <t>Deseronto</t>
  </si>
  <si>
    <t>CAILB</t>
  </si>
  <si>
    <t>Mill Bay</t>
  </si>
  <si>
    <t>CAKOV</t>
  </si>
  <si>
    <t>Kovik Bay</t>
  </si>
  <si>
    <t>CAYAV</t>
  </si>
  <si>
    <t>Miners Bay</t>
  </si>
  <si>
    <t>CAFCM</t>
  </si>
  <si>
    <t>Kuujjuaq</t>
  </si>
  <si>
    <t>Trenton</t>
  </si>
  <si>
    <t>CAYVP</t>
  </si>
  <si>
    <t>Kuujjuaq Apt</t>
  </si>
  <si>
    <t>CAYMF</t>
  </si>
  <si>
    <t>Montagne Harbor</t>
  </si>
  <si>
    <t>CALBA</t>
  </si>
  <si>
    <t>La Baie</t>
  </si>
  <si>
    <t>CAYGL</t>
  </si>
  <si>
    <t>La Grande</t>
  </si>
  <si>
    <t>CAZNU</t>
  </si>
  <si>
    <t>Namu</t>
  </si>
  <si>
    <t>CANNO</t>
  </si>
  <si>
    <t>Nanaimo</t>
  </si>
  <si>
    <t>CANNE</t>
  </si>
  <si>
    <t>Nanoose Bay</t>
  </si>
  <si>
    <t>CANWE</t>
  </si>
  <si>
    <t>New Westminster</t>
  </si>
  <si>
    <t>CAZLT</t>
  </si>
  <si>
    <t>La Tabatière</t>
  </si>
  <si>
    <t>CANKA</t>
  </si>
  <si>
    <t>Nootka</t>
  </si>
  <si>
    <t>CAYNK</t>
  </si>
  <si>
    <t>Nootka Sound</t>
  </si>
  <si>
    <t>CAWEY</t>
  </si>
  <si>
    <t>Weymouth</t>
  </si>
  <si>
    <t>CANAF</t>
  </si>
  <si>
    <t>North Arm Fraser</t>
  </si>
  <si>
    <t>Windsor</t>
  </si>
  <si>
    <t>CAVAC</t>
  </si>
  <si>
    <t>North Vancouver</t>
  </si>
  <si>
    <t>CAOBY</t>
  </si>
  <si>
    <t>Oak Bay</t>
  </si>
  <si>
    <t>CAYRH</t>
  </si>
  <si>
    <t>Yarmouth</t>
  </si>
  <si>
    <t>CAOFA</t>
  </si>
  <si>
    <t>Ocean Falls</t>
  </si>
  <si>
    <t>CAPAE</t>
  </si>
  <si>
    <t>Parksville</t>
  </si>
  <si>
    <t>CAPTB</t>
  </si>
  <si>
    <t>Patricia Bay</t>
  </si>
  <si>
    <t>CAPEH</t>
  </si>
  <si>
    <t>Pender Harbour</t>
  </si>
  <si>
    <t>CAPAB</t>
  </si>
  <si>
    <t>Port Alberni</t>
  </si>
  <si>
    <t>CAPAC</t>
  </si>
  <si>
    <t>Port Alice</t>
  </si>
  <si>
    <t>CAENE</t>
  </si>
  <si>
    <t>Erieau</t>
  </si>
  <si>
    <t>CAPHY</t>
  </si>
  <si>
    <t>Port Hardy</t>
  </si>
  <si>
    <t>CAPMA</t>
  </si>
  <si>
    <t>Port McNeill</t>
  </si>
  <si>
    <t>CAPML</t>
  </si>
  <si>
    <t>Port Mellon</t>
  </si>
  <si>
    <t>CALVR</t>
  </si>
  <si>
    <t>Lavaltrie</t>
  </si>
  <si>
    <t>CAPMO</t>
  </si>
  <si>
    <t>Port Moody/Vancouver</t>
  </si>
  <si>
    <t>CAPSI</t>
  </si>
  <si>
    <t>Port Simpson</t>
  </si>
  <si>
    <t>CAPOW</t>
  </si>
  <si>
    <t>Powell River</t>
  </si>
  <si>
    <t>CAXLF</t>
  </si>
  <si>
    <t>Leaf Bay</t>
  </si>
  <si>
    <t>CAPRR</t>
  </si>
  <si>
    <t>Prince Rupert</t>
  </si>
  <si>
    <t>CAQUB</t>
  </si>
  <si>
    <t>Qualicum Beach</t>
  </si>
  <si>
    <t>CAQTS</t>
  </si>
  <si>
    <t>Quatsino</t>
  </si>
  <si>
    <t>CAQCH</t>
  </si>
  <si>
    <t>Queen Charlotte</t>
  </si>
  <si>
    <t>CAQLE</t>
  </si>
  <si>
    <t>Les Escoumins</t>
  </si>
  <si>
    <t>CAMHN</t>
  </si>
  <si>
    <t>Les Mechins</t>
  </si>
  <si>
    <t>CALEV</t>
  </si>
  <si>
    <t>Lévis</t>
  </si>
  <si>
    <t>CARBC</t>
  </si>
  <si>
    <t>Richmond</t>
  </si>
  <si>
    <t>CAFAL</t>
  </si>
  <si>
    <t>Fort Albany</t>
  </si>
  <si>
    <t>CAYRN</t>
  </si>
  <si>
    <t>Rivers Inlet</t>
  </si>
  <si>
    <t>CAFER</t>
  </si>
  <si>
    <t>Fort Erie</t>
  </si>
  <si>
    <t>CARTB</t>
  </si>
  <si>
    <t>Robert's Bank</t>
  </si>
  <si>
    <t>CAYER</t>
  </si>
  <si>
    <t>Fort Severn</t>
  </si>
  <si>
    <t>CALON</t>
  </si>
  <si>
    <t>Longueuil</t>
  </si>
  <si>
    <t>CARUI</t>
  </si>
  <si>
    <t>Rupert Inlet</t>
  </si>
  <si>
    <t>CALSV</t>
  </si>
  <si>
    <t>Louiseville</t>
  </si>
  <si>
    <t>CASXO</t>
  </si>
  <si>
    <t>Saanichton Bay</t>
  </si>
  <si>
    <t>CAMGD</t>
  </si>
  <si>
    <t>Magdalen Is</t>
  </si>
  <si>
    <t>CASSI</t>
  </si>
  <si>
    <t>Salt Spring Island</t>
  </si>
  <si>
    <t>CAGNE</t>
  </si>
  <si>
    <t>Gananoque</t>
  </si>
  <si>
    <t>CASSP</t>
  </si>
  <si>
    <t>Sandspit</t>
  </si>
  <si>
    <t>CASI3</t>
  </si>
  <si>
    <t>Saturna Island</t>
  </si>
  <si>
    <t>CASYW</t>
  </si>
  <si>
    <t>Sayward</t>
  </si>
  <si>
    <t>CAYHS</t>
  </si>
  <si>
    <t>Sechelt</t>
  </si>
  <si>
    <t>CAYSX</t>
  </si>
  <si>
    <t>CASDY</t>
  </si>
  <si>
    <t>Sidney</t>
  </si>
  <si>
    <t>CAGOH</t>
  </si>
  <si>
    <t>Goderich</t>
  </si>
  <si>
    <t>CASYF</t>
  </si>
  <si>
    <t>Silva Bay</t>
  </si>
  <si>
    <t>CAYZE</t>
  </si>
  <si>
    <t>Gore Bay</t>
  </si>
  <si>
    <t>CAMNE</t>
  </si>
  <si>
    <t>Matane</t>
  </si>
  <si>
    <t>CASOO</t>
  </si>
  <si>
    <t>Sooke</t>
  </si>
  <si>
    <t>CASQA</t>
  </si>
  <si>
    <t>Squamish</t>
  </si>
  <si>
    <t>CAMMR</t>
  </si>
  <si>
    <t>Metis-sur-Mer</t>
  </si>
  <si>
    <t>CAYSZ</t>
  </si>
  <si>
    <t>Squirrel Cove</t>
  </si>
  <si>
    <t>CAXGY</t>
  </si>
  <si>
    <t>Grimsby</t>
  </si>
  <si>
    <t>CAYLP</t>
  </si>
  <si>
    <t>Mingan</t>
  </si>
  <si>
    <t>CASVN</t>
  </si>
  <si>
    <t>Steveston</t>
  </si>
  <si>
    <t>CASTW</t>
  </si>
  <si>
    <t>Stewart</t>
  </si>
  <si>
    <t>CAYRR</t>
  </si>
  <si>
    <t>Stuart Island</t>
  </si>
  <si>
    <t>CAHAM</t>
  </si>
  <si>
    <t>Hamilton</t>
  </si>
  <si>
    <t>CAPTA</t>
  </si>
  <si>
    <t>Tahsis</t>
  </si>
  <si>
    <t>CAMOL</t>
  </si>
  <si>
    <t>Mont-Louis</t>
  </si>
  <si>
    <t>CAMGN</t>
  </si>
  <si>
    <t>Montmagny</t>
  </si>
  <si>
    <t>CAMTR</t>
  </si>
  <si>
    <t>Montreal</t>
  </si>
  <si>
    <t>CAYBQ</t>
  </si>
  <si>
    <t>Telegraph Harbour</t>
  </si>
  <si>
    <t>CATEX</t>
  </si>
  <si>
    <t>Texada Island</t>
  </si>
  <si>
    <t>CATTL</t>
  </si>
  <si>
    <t>Thetis Island</t>
  </si>
  <si>
    <t>CATLB</t>
  </si>
  <si>
    <t>Tilbury Is</t>
  </si>
  <si>
    <t>CAYAZ</t>
  </si>
  <si>
    <t>Tofino</t>
  </si>
  <si>
    <t>CAYTI</t>
  </si>
  <si>
    <t>Triple Island</t>
  </si>
  <si>
    <t>CATWS</t>
  </si>
  <si>
    <t>Tsawwassen</t>
  </si>
  <si>
    <t>CAYNA</t>
  </si>
  <si>
    <t>Natashquan</t>
  </si>
  <si>
    <t>CAUCL</t>
  </si>
  <si>
    <t>Ucluelet</t>
  </si>
  <si>
    <t>CANVE</t>
  </si>
  <si>
    <t>Neuville</t>
  </si>
  <si>
    <t>CANRC</t>
  </si>
  <si>
    <t>New Richmond</t>
  </si>
  <si>
    <t>CAVAN</t>
  </si>
  <si>
    <t>Vancouver</t>
  </si>
  <si>
    <t>CAN8Q</t>
  </si>
  <si>
    <t>Newport</t>
  </si>
  <si>
    <t>CANLT</t>
  </si>
  <si>
    <t>Nicolet</t>
  </si>
  <si>
    <t>CACXH</t>
  </si>
  <si>
    <t>Vancouver Harbour Water Apt/Vancouver</t>
  </si>
  <si>
    <t>CAVIC</t>
  </si>
  <si>
    <t>Victoria</t>
  </si>
  <si>
    <t>CAWVR</t>
  </si>
  <si>
    <t>West Vancouver</t>
  </si>
  <si>
    <t>CAWHR</t>
  </si>
  <si>
    <t>White Rock</t>
  </si>
  <si>
    <t>CAWOO</t>
  </si>
  <si>
    <t>Woodfibre</t>
  </si>
  <si>
    <t>CAZEB</t>
  </si>
  <si>
    <t>Zeballos</t>
  </si>
  <si>
    <t>CAPAS</t>
  </si>
  <si>
    <t>Paspebiac</t>
  </si>
  <si>
    <t>CAERC</t>
  </si>
  <si>
    <t>Percé</t>
  </si>
  <si>
    <t>CAPRF</t>
  </si>
  <si>
    <t>Petite-Riviere-Saint-Francois</t>
  </si>
  <si>
    <t>CAPPC</t>
  </si>
  <si>
    <t>Pointe au Pic</t>
  </si>
  <si>
    <t>CAZKE</t>
  </si>
  <si>
    <t>Kaschechewan</t>
  </si>
  <si>
    <t>CAPOP</t>
  </si>
  <si>
    <t>Pointe-au-Pic</t>
  </si>
  <si>
    <t>CAAUX</t>
  </si>
  <si>
    <t>Pointe-aux-Outardes</t>
  </si>
  <si>
    <t>CAPAF</t>
  </si>
  <si>
    <t>Port-Alfred</t>
  </si>
  <si>
    <t>CAPCA</t>
  </si>
  <si>
    <t>Port-Cartier</t>
  </si>
  <si>
    <t>CAPDL</t>
  </si>
  <si>
    <t>Port-Daniel</t>
  </si>
  <si>
    <t>CAGPD</t>
  </si>
  <si>
    <t>Port-Daniel - Gascons</t>
  </si>
  <si>
    <t>CAPME</t>
  </si>
  <si>
    <t>Port-Menier</t>
  </si>
  <si>
    <t>CAPTN</t>
  </si>
  <si>
    <t>Portneuf</t>
  </si>
  <si>
    <t>CAKIN</t>
  </si>
  <si>
    <t>CAKVL</t>
  </si>
  <si>
    <t>Kingsville</t>
  </si>
  <si>
    <t>CAYQC</t>
  </si>
  <si>
    <t>Quaqtaq</t>
  </si>
  <si>
    <t>CAQUE</t>
  </si>
  <si>
    <t>CAREP</t>
  </si>
  <si>
    <t>Repentigny</t>
  </si>
  <si>
    <t>CARIC</t>
  </si>
  <si>
    <t>Richelieu</t>
  </si>
  <si>
    <t>CARIM</t>
  </si>
  <si>
    <t>Rimouski</t>
  </si>
  <si>
    <t>CAYTN</t>
  </si>
  <si>
    <t>Rivière-au-Tonnerre</t>
  </si>
  <si>
    <t>CARBD</t>
  </si>
  <si>
    <t>Rivière-Beaudette</t>
  </si>
  <si>
    <t>CARDL</t>
  </si>
  <si>
    <t>Rivière-du-Loup</t>
  </si>
  <si>
    <t>CA6QC</t>
  </si>
  <si>
    <t>Riviere-Ouelle</t>
  </si>
  <si>
    <t>CALMN</t>
  </si>
  <si>
    <t>Leamington</t>
  </si>
  <si>
    <t>CALIC</t>
  </si>
  <si>
    <t>Little Current</t>
  </si>
  <si>
    <t>CASAG</t>
  </si>
  <si>
    <t>Saguenay</t>
  </si>
  <si>
    <t>CAMAR</t>
  </si>
  <si>
    <t>Marathon</t>
  </si>
  <si>
    <t>CAMFD</t>
  </si>
  <si>
    <t>Meaford</t>
  </si>
  <si>
    <t>CAMDB</t>
  </si>
  <si>
    <t>Meldrum Bay</t>
  </si>
  <si>
    <t>CAMIH</t>
  </si>
  <si>
    <t>Michipicoten</t>
  </si>
  <si>
    <t>CAMID</t>
  </si>
  <si>
    <t>Midland</t>
  </si>
  <si>
    <t>CAMIS</t>
  </si>
  <si>
    <t>Mississauga</t>
  </si>
  <si>
    <t>CAMOO</t>
  </si>
  <si>
    <t>Moose Factory</t>
  </si>
  <si>
    <t>CAMOU</t>
  </si>
  <si>
    <t>Moosonee</t>
  </si>
  <si>
    <t>CASDM</t>
  </si>
  <si>
    <t>Sainte-Anne-des-Monts</t>
  </si>
  <si>
    <t>CANAN</t>
  </si>
  <si>
    <t>Nanticoke</t>
  </si>
  <si>
    <t>CAOAK</t>
  </si>
  <si>
    <t>CAOSH</t>
  </si>
  <si>
    <t>Oshawa</t>
  </si>
  <si>
    <t>CAOWS</t>
  </si>
  <si>
    <t>Owen Sound</t>
  </si>
  <si>
    <t>CAQSF</t>
  </si>
  <si>
    <t>Saint-François</t>
  </si>
  <si>
    <t>CAPRS</t>
  </si>
  <si>
    <t>Parry Sound</t>
  </si>
  <si>
    <t>CAYPO</t>
  </si>
  <si>
    <t>Peawanuck</t>
  </si>
  <si>
    <t>CAPCK</t>
  </si>
  <si>
    <t>Pickering</t>
  </si>
  <si>
    <t>CAPIC</t>
  </si>
  <si>
    <t>Picton</t>
  </si>
  <si>
    <t>CABUZ</t>
  </si>
  <si>
    <t>Port Burwell</t>
  </si>
  <si>
    <t>CAPCO</t>
  </si>
  <si>
    <t>Port Colborne</t>
  </si>
  <si>
    <t>CAPDV</t>
  </si>
  <si>
    <t>Port Dover</t>
  </si>
  <si>
    <t>CAOPE</t>
  </si>
  <si>
    <t>Port Hope</t>
  </si>
  <si>
    <t>CASDO</t>
  </si>
  <si>
    <t>Saint-Jean-de-l'Île-d'Orléans</t>
  </si>
  <si>
    <t>CAJPJ</t>
  </si>
  <si>
    <t>Saint-Jean-Port-Joli</t>
  </si>
  <si>
    <t>CAPST</t>
  </si>
  <si>
    <t>Port Stanley</t>
  </si>
  <si>
    <t>CAPRE</t>
  </si>
  <si>
    <t>Prescott</t>
  </si>
  <si>
    <t>CAGNN</t>
  </si>
  <si>
    <t>Rockport</t>
  </si>
  <si>
    <t>CASCA</t>
  </si>
  <si>
    <t>Saint-Catharines</t>
  </si>
  <si>
    <t>CASNI</t>
  </si>
  <si>
    <t>Sarnia</t>
  </si>
  <si>
    <t>CASSM</t>
  </si>
  <si>
    <t>Sault-Sainte-Marie</t>
  </si>
  <si>
    <t>CASDD</t>
  </si>
  <si>
    <t>Scudder</t>
  </si>
  <si>
    <t>CAYSW</t>
  </si>
  <si>
    <t>Salluit</t>
  </si>
  <si>
    <t>CASEI</t>
  </si>
  <si>
    <t>Sept-Iles</t>
  </si>
  <si>
    <t>CATHS</t>
  </si>
  <si>
    <t>Thessalon</t>
  </si>
  <si>
    <t>CASOR</t>
  </si>
  <si>
    <t>Sorel</t>
  </si>
  <si>
    <t>CAST6</t>
  </si>
  <si>
    <t>Sorel-Tracy</t>
  </si>
  <si>
    <t>CATHD</t>
  </si>
  <si>
    <t>Thorold</t>
  </si>
  <si>
    <t>CATHU</t>
  </si>
  <si>
    <t>Thunder Bay</t>
  </si>
  <si>
    <t>CATAD</t>
  </si>
  <si>
    <t>Tadoussac</t>
  </si>
  <si>
    <t>CATOR</t>
  </si>
  <si>
    <t>Toronto</t>
  </si>
  <si>
    <t>CAYTQ</t>
  </si>
  <si>
    <t>Tasiujaq</t>
  </si>
  <si>
    <t>CATTC</t>
  </si>
  <si>
    <t>CAZTB</t>
  </si>
  <si>
    <t>Tête-à-la-Baleine</t>
  </si>
  <si>
    <t>CATRP</t>
  </si>
  <si>
    <t>Trois-Pistoles</t>
  </si>
  <si>
    <t>CATRR</t>
  </si>
  <si>
    <t>Trois-Rivieres (Three Rivers)</t>
  </si>
  <si>
    <t>CAVLF</t>
  </si>
  <si>
    <t>CAVAR</t>
  </si>
  <si>
    <t>Varennes</t>
  </si>
  <si>
    <t>CAVCH</t>
  </si>
  <si>
    <t>Verchères</t>
  </si>
  <si>
    <t>CAWEL</t>
  </si>
  <si>
    <t>Welland</t>
  </si>
  <si>
    <t>CAWEN</t>
  </si>
  <si>
    <t>CAYKQ</t>
  </si>
  <si>
    <t>Waskaganish</t>
  </si>
  <si>
    <t>CAYNC</t>
  </si>
  <si>
    <t>Wemindji</t>
  </si>
  <si>
    <t>CAWHE</t>
  </si>
  <si>
    <t>Wheatley</t>
  </si>
  <si>
    <t>CAWHI</t>
  </si>
  <si>
    <t>Whitby</t>
  </si>
  <si>
    <t>CAWND</t>
  </si>
  <si>
    <t>CAYWN</t>
  </si>
  <si>
    <t>Winisk</t>
  </si>
  <si>
    <t>Master's First Name</t>
  </si>
  <si>
    <t>Master's Last Name</t>
  </si>
  <si>
    <t>INLSC - International Pollution Prevention Certificate for the Carriage of Noxious Liquid Substances in Bulk</t>
  </si>
  <si>
    <t>Deepest Draught of the Ship</t>
  </si>
  <si>
    <t>Report Version</t>
  </si>
  <si>
    <t>reportType</t>
  </si>
  <si>
    <t>reportVersion</t>
  </si>
  <si>
    <t>NORDREG</t>
  </si>
  <si>
    <t>vtsOffshore</t>
  </si>
  <si>
    <t>currentVersion</t>
  </si>
  <si>
    <t>Remarks</t>
  </si>
  <si>
    <t>Aupaluk</t>
  </si>
  <si>
    <t>Fort Good Hope (K'asho Got'ine) Harbour</t>
  </si>
  <si>
    <t>Fort McPherson (Teet'Lit Zheh)</t>
  </si>
  <si>
    <t>Fort Providence (Zhahti Koe) Harbour</t>
  </si>
  <si>
    <t>Fort Resolution (deninoo Kue) Harbour</t>
  </si>
  <si>
    <t>Fort Simpson (Liidli Kue) Harbour</t>
  </si>
  <si>
    <t>Chicoutimi (INNAV sheet - CAGAE)</t>
  </si>
  <si>
    <t>Wrigley (Pedzeh Ki)</t>
  </si>
  <si>
    <t>Arctic Bay/Ikpiarjuk</t>
  </si>
  <si>
    <t>Baker Lake/Qaminituak</t>
  </si>
  <si>
    <t>Bernard Harbour/Pin CB</t>
  </si>
  <si>
    <t>Broughton Island/Qikiqtarjuaq</t>
  </si>
  <si>
    <t>Cambridge Bay/Ikaluktutiak</t>
  </si>
  <si>
    <t>Cape Dorset/Kingait</t>
  </si>
  <si>
    <t>Chesterfield Inlet/Igluligaarjuk</t>
  </si>
  <si>
    <t>Clyde River/Kangiqtugaapik</t>
  </si>
  <si>
    <t>Grosse Isle (INNAV - CAGRI)</t>
  </si>
  <si>
    <t>Coral Harbour/Salliq</t>
  </si>
  <si>
    <t>Grise Fiord/Ausuittuq</t>
  </si>
  <si>
    <t>Hall Beach/Sanirayak</t>
  </si>
  <si>
    <t>Pond Inlet/Mittimatalik</t>
  </si>
  <si>
    <t>Rankin Inlet/Kangiqliniq</t>
  </si>
  <si>
    <t>Resolute Bay/Qausuittuq</t>
  </si>
  <si>
    <t>Whale Cove/Tikirarjuaq</t>
  </si>
  <si>
    <t>Pelly Bay/Kugaaruk</t>
  </si>
  <si>
    <t>USBAL</t>
  </si>
  <si>
    <t>USBHB</t>
  </si>
  <si>
    <t>US8BY</t>
  </si>
  <si>
    <t>USBOS</t>
  </si>
  <si>
    <t>USBUF</t>
  </si>
  <si>
    <t>USCHS</t>
  </si>
  <si>
    <t>USCLE</t>
  </si>
  <si>
    <t>USCRP</t>
  </si>
  <si>
    <t>USDET</t>
  </si>
  <si>
    <t>USEPM</t>
  </si>
  <si>
    <t>USFPO</t>
  </si>
  <si>
    <t>USHOU</t>
  </si>
  <si>
    <t>USNNS</t>
  </si>
  <si>
    <t>USMSY</t>
  </si>
  <si>
    <t>USNYC</t>
  </si>
  <si>
    <t>USPAB</t>
  </si>
  <si>
    <t>USPHL</t>
  </si>
  <si>
    <t>USPWM</t>
  </si>
  <si>
    <t>USPVD</t>
  </si>
  <si>
    <t>USSAV</t>
  </si>
  <si>
    <t>USILM</t>
  </si>
  <si>
    <t>Baltimore, MD</t>
  </si>
  <si>
    <t>Bar Harbor, ME</t>
  </si>
  <si>
    <t>Bayway, NJ</t>
  </si>
  <si>
    <t>Boston, MA</t>
  </si>
  <si>
    <t>Buffalo, NY</t>
  </si>
  <si>
    <t>Charleston, SC</t>
  </si>
  <si>
    <t>Cleveland, OH</t>
  </si>
  <si>
    <t>Corpus Christi, TX</t>
  </si>
  <si>
    <t>Detroit, MI</t>
  </si>
  <si>
    <t>Eastport, ME</t>
  </si>
  <si>
    <t>Freeport, TX</t>
  </si>
  <si>
    <t>Houston, TX</t>
  </si>
  <si>
    <t>Newport News, VA</t>
  </si>
  <si>
    <t>New Orleans, LA</t>
  </si>
  <si>
    <t>New York, NY</t>
  </si>
  <si>
    <t>Palm Beach, FL</t>
  </si>
  <si>
    <t>Philadelphia, PA</t>
  </si>
  <si>
    <t>Portland, ME</t>
  </si>
  <si>
    <t>Providence, RI</t>
  </si>
  <si>
    <t>Savannah, GA</t>
  </si>
  <si>
    <t>Wilmington, NC</t>
  </si>
  <si>
    <t>United States of America</t>
  </si>
  <si>
    <t>Any defect in the ship's hull, main propulsion systems or steering systems, radars, compasses, radio equipment, anchors or cables.</t>
  </si>
  <si>
    <t>Arviat</t>
  </si>
  <si>
    <t>Coppermine/Kugluktuk</t>
  </si>
  <si>
    <t>Select a Cargo</t>
  </si>
  <si>
    <t>Cargo, dangerous goods on board, defects, discharges and certificate expiry dates are in the following tabs.</t>
  </si>
  <si>
    <t>IMO Class (if applicable)</t>
  </si>
  <si>
    <t>Quantity</t>
  </si>
  <si>
    <t>Select a Unit</t>
  </si>
  <si>
    <t>dangerousnessIndicator</t>
  </si>
  <si>
    <t>AG</t>
  </si>
  <si>
    <t>Aggregate</t>
  </si>
  <si>
    <t>AA</t>
  </si>
  <si>
    <t>Alumina</t>
  </si>
  <si>
    <t>AL</t>
  </si>
  <si>
    <t>Aluminium</t>
  </si>
  <si>
    <t>GR</t>
  </si>
  <si>
    <t>Animal Grease</t>
  </si>
  <si>
    <t>AQ</t>
  </si>
  <si>
    <t>Aquaculture Fish Feed</t>
  </si>
  <si>
    <t>BT</t>
  </si>
  <si>
    <t>Ballast</t>
  </si>
  <si>
    <t>BY</t>
  </si>
  <si>
    <t>Baryte</t>
  </si>
  <si>
    <t>BE</t>
  </si>
  <si>
    <t>Bauxite</t>
  </si>
  <si>
    <t>BN</t>
  </si>
  <si>
    <t>Bentonite (Absorptive Clay)</t>
  </si>
  <si>
    <t>BR</t>
  </si>
  <si>
    <t>Brine</t>
  </si>
  <si>
    <t>BU</t>
  </si>
  <si>
    <t>Buoy Equipment</t>
  </si>
  <si>
    <t>CB</t>
  </si>
  <si>
    <t>Cable</t>
  </si>
  <si>
    <t>KK</t>
  </si>
  <si>
    <t>Cacao</t>
  </si>
  <si>
    <t>PC</t>
  </si>
  <si>
    <t>Calcined Pet Coke</t>
  </si>
  <si>
    <t>CH</t>
  </si>
  <si>
    <t>Calcium Chloride</t>
  </si>
  <si>
    <t>CO</t>
  </si>
  <si>
    <t>Carbon:Carbon Rods - Aluminum</t>
  </si>
  <si>
    <t>CI</t>
  </si>
  <si>
    <t>Cement</t>
  </si>
  <si>
    <t>CC</t>
  </si>
  <si>
    <t>China Clay</t>
  </si>
  <si>
    <t>CQ</t>
  </si>
  <si>
    <t>Clinker</t>
  </si>
  <si>
    <t>CK</t>
  </si>
  <si>
    <t>Coke</t>
  </si>
  <si>
    <t>ZC</t>
  </si>
  <si>
    <t>Concentrated Zinc</t>
  </si>
  <si>
    <t>CN</t>
  </si>
  <si>
    <t>Containers</t>
  </si>
  <si>
    <t>CU</t>
  </si>
  <si>
    <t>Copper</t>
  </si>
  <si>
    <t>Corn</t>
  </si>
  <si>
    <t>SD</t>
  </si>
  <si>
    <t>Deposits</t>
  </si>
  <si>
    <t>DRI</t>
  </si>
  <si>
    <t>Direct reduced iron</t>
  </si>
  <si>
    <t>DE</t>
  </si>
  <si>
    <t>Drilling Equipment</t>
  </si>
  <si>
    <t>FR</t>
  </si>
  <si>
    <t>Fertilizer</t>
  </si>
  <si>
    <t>FH</t>
  </si>
  <si>
    <t>Fish</t>
  </si>
  <si>
    <t>FX</t>
  </si>
  <si>
    <t>Flax</t>
  </si>
  <si>
    <t>FL</t>
  </si>
  <si>
    <t>Flour</t>
  </si>
  <si>
    <t>FU</t>
  </si>
  <si>
    <t>Fluospar (fluoride of calcium)</t>
  </si>
  <si>
    <t>FF</t>
  </si>
  <si>
    <t>Flux</t>
  </si>
  <si>
    <t>FS</t>
  </si>
  <si>
    <t>Foodstuffs</t>
  </si>
  <si>
    <t>GC</t>
  </si>
  <si>
    <t>General Cargo</t>
  </si>
  <si>
    <t>GL</t>
  </si>
  <si>
    <t>Glycerine</t>
  </si>
  <si>
    <t>GN</t>
  </si>
  <si>
    <t>Grain</t>
  </si>
  <si>
    <t>GV</t>
  </si>
  <si>
    <t>Gravel</t>
  </si>
  <si>
    <t>GM</t>
  </si>
  <si>
    <t>Gypsum</t>
  </si>
  <si>
    <t>IL</t>
  </si>
  <si>
    <t>Ilmenite (Iron &amp;Titanium &amp; Oxygen)</t>
  </si>
  <si>
    <t>IN</t>
  </si>
  <si>
    <t>Iron</t>
  </si>
  <si>
    <t>IO</t>
  </si>
  <si>
    <t>Iron Ore</t>
  </si>
  <si>
    <t>PB</t>
  </si>
  <si>
    <t>Lead</t>
  </si>
  <si>
    <t>LM</t>
  </si>
  <si>
    <t>Limestone</t>
  </si>
  <si>
    <t>LK</t>
  </si>
  <si>
    <t>Livestock</t>
  </si>
  <si>
    <t>LC</t>
  </si>
  <si>
    <t>Locomotives</t>
  </si>
  <si>
    <t>MY</t>
  </si>
  <si>
    <t>Machinery</t>
  </si>
  <si>
    <t>MA</t>
  </si>
  <si>
    <t>Magnesite Native Mg Carbonate</t>
  </si>
  <si>
    <t>MG</t>
  </si>
  <si>
    <t>Magnesium</t>
  </si>
  <si>
    <t>MM</t>
  </si>
  <si>
    <t>Matériel minier</t>
  </si>
  <si>
    <t>MI</t>
  </si>
  <si>
    <t>Minerals</t>
  </si>
  <si>
    <t>MS</t>
  </si>
  <si>
    <t>Molasses</t>
  </si>
  <si>
    <t>MV</t>
  </si>
  <si>
    <t>Motor Vehicle</t>
  </si>
  <si>
    <t>NI</t>
  </si>
  <si>
    <t>Nickel</t>
  </si>
  <si>
    <t>OA</t>
  </si>
  <si>
    <t>Oat</t>
  </si>
  <si>
    <t>OE</t>
  </si>
  <si>
    <t>Ore</t>
  </si>
  <si>
    <t>EM</t>
  </si>
  <si>
    <t>Ore  Emulsion</t>
  </si>
  <si>
    <t>PR</t>
  </si>
  <si>
    <t>Paper(Inc. Pulp &amp; News Print)</t>
  </si>
  <si>
    <t>PS</t>
  </si>
  <si>
    <t>Passenger</t>
  </si>
  <si>
    <t>PI</t>
  </si>
  <si>
    <t>Peas</t>
  </si>
  <si>
    <t>PH</t>
  </si>
  <si>
    <t>Phospherous</t>
  </si>
  <si>
    <t>FB</t>
  </si>
  <si>
    <t>Pig Iron</t>
  </si>
  <si>
    <t>PE</t>
  </si>
  <si>
    <t>Plants/Vegetables</t>
  </si>
  <si>
    <t>PT</t>
  </si>
  <si>
    <t>Potash</t>
  </si>
  <si>
    <t>PO</t>
  </si>
  <si>
    <t>Potassium</t>
  </si>
  <si>
    <t>QZ</t>
  </si>
  <si>
    <t>QUARTZ</t>
  </si>
  <si>
    <t>RC</t>
  </si>
  <si>
    <t>Refrigerated Cargo</t>
  </si>
  <si>
    <t>RR</t>
  </si>
  <si>
    <t>Rubber (Inc. Rubber Products)</t>
  </si>
  <si>
    <t>SA</t>
  </si>
  <si>
    <t>Salt</t>
  </si>
  <si>
    <t>SB</t>
  </si>
  <si>
    <t>Sand</t>
  </si>
  <si>
    <t>SC</t>
  </si>
  <si>
    <t>Scrap</t>
  </si>
  <si>
    <t>SI</t>
  </si>
  <si>
    <t>Seismic Equipment</t>
  </si>
  <si>
    <t>SL</t>
  </si>
  <si>
    <t>Silica ( silicon dioxide )</t>
  </si>
  <si>
    <t>ML</t>
  </si>
  <si>
    <t>Slag</t>
  </si>
  <si>
    <t>SY</t>
  </si>
  <si>
    <t>Soy (all derivatives)</t>
  </si>
  <si>
    <t>Steel</t>
  </si>
  <si>
    <t>SE</t>
  </si>
  <si>
    <t>Stone</t>
  </si>
  <si>
    <t>SR</t>
  </si>
  <si>
    <t>Sugar</t>
  </si>
  <si>
    <t>SP</t>
  </si>
  <si>
    <t>Sugar Beet pellet</t>
  </si>
  <si>
    <t>SU</t>
  </si>
  <si>
    <t>Sulphur</t>
  </si>
  <si>
    <t>TE</t>
  </si>
  <si>
    <t>Taconite</t>
  </si>
  <si>
    <t>TC</t>
  </si>
  <si>
    <t>Talc</t>
  </si>
  <si>
    <t>TA</t>
  </si>
  <si>
    <t>Tallow</t>
  </si>
  <si>
    <t>TS</t>
  </si>
  <si>
    <t>Textiles (Inc. Cotton)</t>
  </si>
  <si>
    <t>TI</t>
  </si>
  <si>
    <t>Titanium (Slag)</t>
  </si>
  <si>
    <t>TR</t>
  </si>
  <si>
    <t>Trailers</t>
  </si>
  <si>
    <t>UD</t>
  </si>
  <si>
    <t>Unspecified</t>
  </si>
  <si>
    <t>VO</t>
  </si>
  <si>
    <t>Vegetable Oil</t>
  </si>
  <si>
    <t>WR</t>
  </si>
  <si>
    <t>Water</t>
  </si>
  <si>
    <t>WH</t>
  </si>
  <si>
    <t>Wheat</t>
  </si>
  <si>
    <t>WI</t>
  </si>
  <si>
    <t>Windmill</t>
  </si>
  <si>
    <t>WN</t>
  </si>
  <si>
    <t>Wine</t>
  </si>
  <si>
    <t>WD</t>
  </si>
  <si>
    <t>Wood (Lumber-Timber-chips)</t>
  </si>
  <si>
    <t>ZI</t>
  </si>
  <si>
    <t>Zinc</t>
  </si>
  <si>
    <t>[Other Hazardous Cargo]</t>
  </si>
  <si>
    <t>measuringUnitCode</t>
  </si>
  <si>
    <t>BAR</t>
  </si>
  <si>
    <t>Barrels</t>
  </si>
  <si>
    <t>BTL</t>
  </si>
  <si>
    <t>Bottle</t>
  </si>
  <si>
    <t>Cord</t>
  </si>
  <si>
    <t>CM</t>
  </si>
  <si>
    <t>Cubic meters</t>
  </si>
  <si>
    <t>GA</t>
  </si>
  <si>
    <t>Gallons</t>
  </si>
  <si>
    <t>KG</t>
  </si>
  <si>
    <t>Kilograms</t>
  </si>
  <si>
    <t>Litres</t>
  </si>
  <si>
    <t>LT</t>
  </si>
  <si>
    <t>Long Tons (british ton)</t>
  </si>
  <si>
    <t>Metric Tons</t>
  </si>
  <si>
    <t>PGT</t>
  </si>
  <si>
    <t>Package unit</t>
  </si>
  <si>
    <t>PND</t>
  </si>
  <si>
    <t>Pounds</t>
  </si>
  <si>
    <t>Short Tons (U.S. ton)</t>
  </si>
  <si>
    <t>TON</t>
  </si>
  <si>
    <t>Tons (Volume)</t>
  </si>
  <si>
    <t>EA</t>
  </si>
  <si>
    <t>Units</t>
  </si>
  <si>
    <t>Measuring Units</t>
  </si>
  <si>
    <t>Cargo On Board</t>
  </si>
  <si>
    <t>https://unece.org/trade/cefact/unlocode-code-list-country-and-territory</t>
  </si>
  <si>
    <t>Consult the link below for a complete UN/LOCODE code list</t>
  </si>
  <si>
    <t>List any cargo or dangerous goods on board or carried on a vessel/barge being towed or pushed, with IMO Class (if applicable) and amount (quantity and unit)</t>
  </si>
  <si>
    <t>[Other Non-Hazardous Cargo]</t>
  </si>
  <si>
    <t>Location Name</t>
  </si>
  <si>
    <t>patch</t>
  </si>
  <si>
    <t>minor</t>
  </si>
  <si>
    <t>CAACO</t>
  </si>
  <si>
    <t>Aulds Cove</t>
  </si>
  <si>
    <t>1.4.4</t>
  </si>
  <si>
    <t>Are there any discharges or threat of discharge?</t>
  </si>
  <si>
    <t>-- Please choose an option here --</t>
  </si>
  <si>
    <t>Yes</t>
  </si>
  <si>
    <t>No</t>
  </si>
  <si>
    <t>Are there any defects on the vessel ?</t>
  </si>
  <si>
    <t>No (Ballast)</t>
  </si>
  <si>
    <t>vesselCurrentPositionRadio</t>
  </si>
  <si>
    <t>destinationPositionRadio</t>
  </si>
  <si>
    <t>vesselLastPortOfCallRadio</t>
  </si>
  <si>
    <t>Current Position List</t>
  </si>
  <si>
    <t>Coordinates (Degrees and Minutes)</t>
  </si>
  <si>
    <t>Coordinates (Degrees, Minutes and Seconds)</t>
  </si>
  <si>
    <t>Destination Position List</t>
  </si>
  <si>
    <t>Last Port of Call Position List</t>
  </si>
  <si>
    <t>Destination (First Port of Call in Canadian Waters)</t>
  </si>
  <si>
    <t>1.3.5</t>
  </si>
  <si>
    <t>destinationUnlocode</t>
  </si>
  <si>
    <t>vesselCurrentPositionUnlocode</t>
  </si>
  <si>
    <t>lastPortOfCall</t>
  </si>
  <si>
    <t>shipAgent</t>
  </si>
  <si>
    <t>masterLastName</t>
  </si>
  <si>
    <t>masterFirstName</t>
  </si>
  <si>
    <t>callSign</t>
  </si>
  <si>
    <t>currentName</t>
  </si>
  <si>
    <t>Current Position :</t>
  </si>
  <si>
    <t>Destination :</t>
  </si>
  <si>
    <t>Last Port of Call :</t>
  </si>
  <si>
    <t>Is there any cargo on the vessel ?</t>
  </si>
  <si>
    <t>1.4.5</t>
  </si>
  <si>
    <t>(no longer required)</t>
  </si>
  <si>
    <t>1.3.6</t>
  </si>
  <si>
    <t>Q</t>
  </si>
  <si>
    <t>U</t>
  </si>
  <si>
    <t>Length</t>
  </si>
  <si>
    <t>Breadth</t>
  </si>
  <si>
    <t>Type</t>
  </si>
  <si>
    <t>V</t>
  </si>
  <si>
    <t>Brief details of medic personnel on board</t>
  </si>
  <si>
    <t>Number of persons on board</t>
  </si>
  <si>
    <t>X</t>
  </si>
  <si>
    <t>Y</t>
  </si>
  <si>
    <t>Flag</t>
  </si>
  <si>
    <t>Gross Tonnage</t>
  </si>
  <si>
    <t>Estimated time (UTC) exiting Eastern Canada VTS zone</t>
  </si>
  <si>
    <t>If you answered 'Yes', then please specify 
(including the position of dangerous goods lost overboard within the Canadian Economic Zone) :</t>
  </si>
  <si>
    <t>C / D</t>
  </si>
  <si>
    <t>Estimated time (UTC) departing berth within Eastern Canada VTS zone</t>
  </si>
  <si>
    <t>Entry / Departure</t>
  </si>
  <si>
    <t>State whether a pilot is on board or date/time when anticipated to board </t>
  </si>
  <si>
    <t xml:space="preserve">Estimated time (UTC) of Next Report or arrival at Local VTS zone </t>
  </si>
  <si>
    <t>Request to relay report to another system (e.g. AMVER)</t>
  </si>
  <si>
    <t>Exit</t>
  </si>
  <si>
    <t>Voyage Information</t>
  </si>
  <si>
    <t>Estimated time (UTC) of arrival at Eastern Canada VTS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</si>
</sst>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"/>
    <numFmt numFmtId="166" formatCode="0.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Garamond"/>
      <family val="1"/>
    </font>
    <font>
      <sz val="12"/>
      <color theme="1"/>
      <name val="Arial"/>
      <family val="2"/>
    </font>
    <font>
      <sz val="14"/>
      <color theme="1"/>
      <name val="Garamond"/>
      <family val="1"/>
    </font>
    <font>
      <sz val="8"/>
      <color theme="1"/>
      <name val="Garamond"/>
      <family val="1"/>
    </font>
    <font>
      <sz val="10"/>
      <color theme="1"/>
      <name val="Calibri Light"/>
      <family val="2"/>
      <scheme val="major"/>
    </font>
    <font>
      <sz val="10"/>
      <color rgb="FFEFEEED"/>
      <name val="Arial"/>
      <family val="2"/>
    </font>
    <font>
      <sz val="6"/>
      <color theme="1"/>
      <name val="Arial"/>
      <family val="2"/>
    </font>
    <font>
      <sz val="11"/>
      <color theme="1"/>
      <name val="Garamond"/>
      <family val="1"/>
    </font>
    <font>
      <sz val="14"/>
      <color rgb="FFEFEEED"/>
      <name val="Garamond"/>
      <family val="1"/>
    </font>
    <font>
      <sz val="10"/>
      <name val="Calibri Light"/>
      <family val="2"/>
      <scheme val="major"/>
    </font>
    <font>
      <sz val="7"/>
      <color theme="1"/>
      <name val="Arial"/>
      <family val="2"/>
    </font>
    <font>
      <sz val="10"/>
      <color rgb="FFEFEEED"/>
      <name val="Garamond"/>
      <family val="1"/>
    </font>
    <font>
      <sz val="8"/>
      <color rgb="FFEFEEED"/>
      <name val="Arial"/>
      <family val="2"/>
    </font>
    <font>
      <sz val="10"/>
      <color theme="0"/>
      <name val="Garamond"/>
      <family val="1"/>
    </font>
    <font>
      <sz val="10"/>
      <color theme="1" tint="0.499984740745262"/>
      <name val="Calibri Light"/>
      <family val="2"/>
      <scheme val="major"/>
    </font>
    <font>
      <sz val="10"/>
      <color theme="0" tint="-4.9989318521683403E-2"/>
      <name val="Arial"/>
      <family val="2"/>
    </font>
    <font>
      <b/>
      <sz val="11"/>
      <color theme="0"/>
      <name val="Calibri"/>
      <family val="2"/>
      <scheme val="minor"/>
    </font>
    <font>
      <sz val="10"/>
      <color theme="0" tint="-4.9989318521683403E-2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6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4"/>
      <color theme="0" tint="-4.9989318521683403E-2"/>
      <name val="Garamond"/>
      <family val="1"/>
    </font>
    <font>
      <sz val="8"/>
      <color theme="0" tint="-4.9989318521683403E-2"/>
      <name val="Garamond"/>
      <family val="1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Garamond"/>
      <family val="1"/>
    </font>
    <font>
      <sz val="10"/>
      <color rgb="FFFF0000"/>
      <name val="Garamond"/>
      <family val="1"/>
    </font>
    <font>
      <sz val="8.5"/>
      <color rgb="FFFF0000"/>
      <name val="Garamond"/>
      <family val="1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9" tint="-0.249977111117893"/>
      <name val="Arial"/>
      <family val="2"/>
    </font>
    <font>
      <sz val="8"/>
      <name val="Calibri"/>
      <family val="2"/>
      <scheme val="minor"/>
    </font>
    <font>
      <sz val="8"/>
      <color theme="0" tint="-4.9989318521683403E-2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b/>
      <sz val="9"/>
      <name val="Garamond"/>
      <family val="1"/>
    </font>
    <font>
      <i/>
      <sz val="11"/>
      <color rgb="FF7F7F7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EE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1"/>
        <bgColor theme="1"/>
      </patternFill>
    </fill>
    <fill>
      <patternFill patternType="solid">
        <fgColor rgb="FFEFEEE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35" fillId="7" borderId="0" applyNumberFormat="0" applyBorder="0" applyAlignment="0" applyProtection="0"/>
    <xf numFmtId="0" fontId="36" fillId="8" borderId="20" applyNumberFormat="0" applyAlignment="0" applyProtection="0"/>
    <xf numFmtId="0" fontId="44" fillId="0" borderId="0" applyNumberFormat="0" applyFill="0" applyBorder="0" applyAlignment="0" applyProtection="0"/>
    <xf numFmtId="0" fontId="50" fillId="0" borderId="0" applyNumberFormat="0" applyFill="0" applyBorder="0" applyAlignment="0" applyProtection="0"/>
  </cellStyleXfs>
  <cellXfs count="224">
    <xf numFmtId="0" fontId="0" fillId="0" borderId="0" xfId="0"/>
    <xf numFmtId="0" fontId="3" fillId="2" borderId="0" xfId="0" applyFont="1" applyFill="1" applyAlignment="1">
      <alignment horizontal="left" indent="2"/>
    </xf>
    <xf numFmtId="0" fontId="2" fillId="3" borderId="5" xfId="0" applyFont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2" fillId="3" borderId="7" xfId="0" applyFont="1" applyFill="1" applyBorder="1" applyAlignment="1">
      <alignment horizontal="left" indent="2"/>
    </xf>
    <xf numFmtId="0" fontId="2" fillId="3" borderId="8" xfId="0" applyFont="1" applyFill="1" applyBorder="1" applyAlignment="1">
      <alignment horizontal="left" indent="2"/>
    </xf>
    <xf numFmtId="0" fontId="4" fillId="3" borderId="5" xfId="0" applyFont="1" applyFill="1" applyBorder="1" applyAlignment="1">
      <alignment horizontal="left" indent="2"/>
    </xf>
    <xf numFmtId="0" fontId="2" fillId="3" borderId="2" xfId="0" applyFont="1" applyFill="1" applyBorder="1" applyAlignment="1">
      <alignment horizontal="left" indent="2"/>
    </xf>
    <xf numFmtId="0" fontId="2" fillId="3" borderId="3" xfId="0" applyFont="1" applyFill="1" applyBorder="1" applyAlignment="1">
      <alignment horizontal="left" indent="2"/>
    </xf>
    <xf numFmtId="0" fontId="4" fillId="3" borderId="0" xfId="0" applyFont="1" applyFill="1" applyAlignment="1">
      <alignment horizontal="left" indent="2"/>
    </xf>
    <xf numFmtId="0" fontId="1" fillId="3" borderId="5" xfId="0" applyFont="1" applyFill="1" applyBorder="1" applyAlignment="1">
      <alignment horizontal="left" vertical="top" indent="2"/>
    </xf>
    <xf numFmtId="0" fontId="5" fillId="3" borderId="10" xfId="0" applyFont="1" applyFill="1" applyBorder="1" applyAlignment="1">
      <alignment horizontal="left" vertical="top" indent="1"/>
    </xf>
    <xf numFmtId="0" fontId="2" fillId="3" borderId="10" xfId="0" applyFont="1" applyFill="1" applyBorder="1" applyAlignment="1">
      <alignment horizontal="left" vertical="top" indent="2"/>
    </xf>
    <xf numFmtId="0" fontId="3" fillId="2" borderId="0" xfId="0" applyFont="1" applyFill="1" applyAlignment="1">
      <alignment horizontal="left" vertical="top" indent="2"/>
    </xf>
    <xf numFmtId="0" fontId="7" fillId="4" borderId="1" xfId="0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 applyAlignment="1">
      <alignment horizontal="left" vertical="top" indent="2"/>
    </xf>
    <xf numFmtId="0" fontId="6" fillId="3" borderId="1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2" fillId="3" borderId="6" xfId="0" applyFont="1" applyFill="1" applyBorder="1" applyAlignment="1">
      <alignment horizontal="left" indent="2"/>
    </xf>
    <xf numFmtId="0" fontId="2" fillId="3" borderId="9" xfId="0" applyFont="1" applyFill="1" applyBorder="1" applyAlignment="1">
      <alignment horizontal="left" indent="2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indent="2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horizontal="right" vertical="center" indent="1"/>
    </xf>
    <xf numFmtId="0" fontId="2" fillId="3" borderId="6" xfId="0" applyFont="1" applyFill="1" applyBorder="1" applyAlignment="1">
      <alignment horizontal="left" vertical="top" indent="2"/>
    </xf>
    <xf numFmtId="0" fontId="11" fillId="3" borderId="0" xfId="0" applyFont="1" applyFill="1" applyAlignment="1">
      <alignment horizontal="left" vertical="top" indent="1"/>
    </xf>
    <xf numFmtId="0" fontId="8" fillId="3" borderId="0" xfId="0" applyFont="1" applyFill="1" applyAlignment="1">
      <alignment horizontal="left" indent="2"/>
    </xf>
    <xf numFmtId="0" fontId="3" fillId="3" borderId="0" xfId="0" applyFont="1" applyFill="1"/>
    <xf numFmtId="0" fontId="3" fillId="3" borderId="0" xfId="0" applyFont="1" applyFill="1" applyAlignment="1">
      <alignment horizontal="right" indent="1"/>
    </xf>
    <xf numFmtId="0" fontId="2" fillId="3" borderId="0" xfId="0" applyFont="1" applyFill="1" applyAlignment="1">
      <alignment horizontal="right" indent="1"/>
    </xf>
    <xf numFmtId="0" fontId="2" fillId="3" borderId="4" xfId="0" applyFont="1" applyFill="1" applyBorder="1" applyAlignment="1">
      <alignment horizontal="left" indent="2"/>
    </xf>
    <xf numFmtId="0" fontId="14" fillId="2" borderId="0" xfId="0" applyFont="1" applyFill="1" applyAlignment="1">
      <alignment horizontal="left" indent="2"/>
    </xf>
    <xf numFmtId="0" fontId="8" fillId="3" borderId="4" xfId="0" applyFont="1" applyFill="1" applyBorder="1" applyAlignment="1">
      <alignment horizontal="left" indent="2"/>
    </xf>
    <xf numFmtId="0" fontId="8" fillId="3" borderId="6" xfId="0" applyFont="1" applyFill="1" applyBorder="1" applyAlignment="1">
      <alignment horizontal="left" indent="2"/>
    </xf>
    <xf numFmtId="0" fontId="8" fillId="3" borderId="6" xfId="0" applyFont="1" applyFill="1" applyBorder="1" applyAlignment="1">
      <alignment horizontal="left" vertical="top" indent="2"/>
    </xf>
    <xf numFmtId="49" fontId="15" fillId="3" borderId="6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indent="2"/>
    </xf>
    <xf numFmtId="0" fontId="16" fillId="2" borderId="0" xfId="0" applyFont="1" applyFill="1" applyAlignment="1">
      <alignment horizontal="left" indent="2"/>
    </xf>
    <xf numFmtId="0" fontId="16" fillId="2" borderId="0" xfId="0" applyFont="1" applyFill="1" applyAlignment="1">
      <alignment horizontal="left" vertical="top" indent="2"/>
    </xf>
    <xf numFmtId="0" fontId="2" fillId="3" borderId="0" xfId="0" applyFont="1" applyFill="1"/>
    <xf numFmtId="0" fontId="2" fillId="2" borderId="0" xfId="0" applyFont="1" applyFill="1"/>
    <xf numFmtId="49" fontId="7" fillId="4" borderId="1" xfId="0" applyNumberFormat="1" applyFont="1" applyFill="1" applyBorder="1" applyAlignment="1" applyProtection="1">
      <alignment horizontal="left" vertical="center" indent="1"/>
      <protection locked="0"/>
    </xf>
    <xf numFmtId="2" fontId="17" fillId="2" borderId="1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164" fontId="18" fillId="3" borderId="6" xfId="0" applyNumberFormat="1" applyFont="1" applyFill="1" applyBorder="1" applyAlignment="1">
      <alignment horizontal="left" indent="2"/>
    </xf>
    <xf numFmtId="0" fontId="0" fillId="6" borderId="16" xfId="0" applyFill="1" applyBorder="1"/>
    <xf numFmtId="0" fontId="19" fillId="5" borderId="17" xfId="0" applyFont="1" applyFill="1" applyBorder="1"/>
    <xf numFmtId="0" fontId="0" fillId="0" borderId="16" xfId="0" applyBorder="1"/>
    <xf numFmtId="0" fontId="0" fillId="0" borderId="18" xfId="0" applyBorder="1"/>
    <xf numFmtId="49" fontId="0" fillId="0" borderId="16" xfId="0" applyNumberFormat="1" applyBorder="1"/>
    <xf numFmtId="49" fontId="0" fillId="6" borderId="16" xfId="0" applyNumberFormat="1" applyFill="1" applyBorder="1"/>
    <xf numFmtId="49" fontId="0" fillId="0" borderId="18" xfId="0" applyNumberFormat="1" applyBorder="1"/>
    <xf numFmtId="49" fontId="16" fillId="2" borderId="0" xfId="0" applyNumberFormat="1" applyFont="1" applyFill="1" applyAlignment="1">
      <alignment horizontal="left" indent="2"/>
    </xf>
    <xf numFmtId="0" fontId="2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top" indent="2"/>
    </xf>
    <xf numFmtId="0" fontId="9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 indent="1"/>
    </xf>
    <xf numFmtId="0" fontId="14" fillId="3" borderId="0" xfId="0" applyFont="1" applyFill="1" applyAlignment="1">
      <alignment horizontal="left" vertical="top" indent="1"/>
    </xf>
    <xf numFmtId="0" fontId="21" fillId="3" borderId="0" xfId="0" applyFont="1" applyFill="1" applyAlignment="1">
      <alignment horizontal="left" indent="2"/>
    </xf>
    <xf numFmtId="0" fontId="24" fillId="3" borderId="0" xfId="0" applyFont="1" applyFill="1" applyAlignment="1">
      <alignment vertical="top"/>
    </xf>
    <xf numFmtId="0" fontId="25" fillId="3" borderId="0" xfId="0" applyFont="1" applyFill="1" applyAlignment="1">
      <alignment horizontal="left" vertical="top" indent="2"/>
    </xf>
    <xf numFmtId="0" fontId="2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right" vertical="top" indent="1"/>
    </xf>
    <xf numFmtId="0" fontId="2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27" fillId="3" borderId="0" xfId="0" applyFont="1" applyFill="1" applyAlignment="1" applyProtection="1">
      <alignment horizontal="left" vertical="top" indent="1"/>
      <protection locked="0"/>
    </xf>
    <xf numFmtId="0" fontId="3" fillId="3" borderId="0" xfId="0" applyFont="1" applyFill="1" applyAlignment="1">
      <alignment horizontal="left" vertical="center" wrapText="1"/>
    </xf>
    <xf numFmtId="0" fontId="29" fillId="0" borderId="0" xfId="0" applyFont="1"/>
    <xf numFmtId="0" fontId="0" fillId="0" borderId="19" xfId="0" applyBorder="1"/>
    <xf numFmtId="0" fontId="0" fillId="6" borderId="19" xfId="0" applyFill="1" applyBorder="1"/>
    <xf numFmtId="0" fontId="21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right" vertical="top" indent="1"/>
    </xf>
    <xf numFmtId="0" fontId="30" fillId="0" borderId="0" xfId="0" applyFont="1"/>
    <xf numFmtId="0" fontId="2" fillId="3" borderId="0" xfId="0" applyFont="1" applyFill="1" applyAlignment="1">
      <alignment horizontal="left" vertical="top"/>
    </xf>
    <xf numFmtId="0" fontId="28" fillId="3" borderId="0" xfId="0" applyFont="1" applyFill="1" applyAlignment="1" applyProtection="1">
      <alignment horizontal="left" vertical="center"/>
      <protection locked="0"/>
    </xf>
    <xf numFmtId="0" fontId="22" fillId="3" borderId="0" xfId="0" applyFont="1" applyFill="1" applyAlignment="1">
      <alignment horizontal="center" vertical="top"/>
    </xf>
    <xf numFmtId="0" fontId="2" fillId="3" borderId="0" xfId="0" applyFont="1" applyFill="1" applyAlignment="1" applyProtection="1">
      <alignment horizontal="left" indent="2"/>
      <protection locked="0"/>
    </xf>
    <xf numFmtId="165" fontId="7" fillId="4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0" fontId="3" fillId="3" borderId="0" xfId="0" applyFont="1" applyFill="1" applyAlignment="1">
      <alignment horizontal="left" vertical="center"/>
    </xf>
    <xf numFmtId="0" fontId="32" fillId="3" borderId="0" xfId="0" applyFont="1" applyFill="1"/>
    <xf numFmtId="0" fontId="33" fillId="3" borderId="6" xfId="0" applyFont="1" applyFill="1" applyBorder="1" applyAlignment="1">
      <alignment horizontal="left" indent="1"/>
    </xf>
    <xf numFmtId="0" fontId="0" fillId="0" borderId="0" xfId="0" applyAlignment="1">
      <alignment horizontal="center"/>
    </xf>
    <xf numFmtId="0" fontId="34" fillId="3" borderId="0" xfId="0" applyFont="1" applyFill="1" applyAlignment="1">
      <alignment horizontal="right" vertical="top"/>
    </xf>
    <xf numFmtId="0" fontId="0" fillId="0" borderId="0" xfId="0" applyAlignment="1">
      <alignment horizontal="right"/>
    </xf>
    <xf numFmtId="0" fontId="31" fillId="0" borderId="0" xfId="0" applyFont="1" applyAlignment="1">
      <alignment horizontal="center"/>
    </xf>
    <xf numFmtId="0" fontId="37" fillId="2" borderId="0" xfId="0" applyFont="1" applyFill="1" applyAlignment="1">
      <alignment horizontal="left" indent="2"/>
    </xf>
    <xf numFmtId="0" fontId="38" fillId="2" borderId="0" xfId="0" applyFont="1" applyFill="1" applyAlignment="1">
      <alignment horizontal="left" indent="2"/>
    </xf>
    <xf numFmtId="0" fontId="37" fillId="2" borderId="0" xfId="0" applyFont="1" applyFill="1" applyAlignment="1">
      <alignment horizontal="left" vertical="top" indent="2"/>
    </xf>
    <xf numFmtId="0" fontId="38" fillId="2" borderId="0" xfId="0" applyFont="1" applyFill="1" applyAlignment="1">
      <alignment horizontal="left" vertical="top" indent="2"/>
    </xf>
    <xf numFmtId="0" fontId="36" fillId="8" borderId="20" xfId="2"/>
    <xf numFmtId="0" fontId="39" fillId="2" borderId="0" xfId="0" applyFont="1" applyFill="1" applyAlignment="1">
      <alignment horizontal="left" indent="2"/>
    </xf>
    <xf numFmtId="0" fontId="40" fillId="3" borderId="0" xfId="0" applyFont="1" applyFill="1" applyAlignment="1">
      <alignment horizontal="right"/>
    </xf>
    <xf numFmtId="0" fontId="19" fillId="9" borderId="21" xfId="0" applyFont="1" applyFill="1" applyBorder="1"/>
    <xf numFmtId="0" fontId="19" fillId="9" borderId="22" xfId="0" applyFont="1" applyFill="1" applyBorder="1"/>
    <xf numFmtId="166" fontId="7" fillId="4" borderId="1" xfId="0" applyNumberFormat="1" applyFont="1" applyFill="1" applyBorder="1" applyAlignment="1" applyProtection="1">
      <alignment horizontal="center" vertical="center"/>
      <protection locked="0"/>
    </xf>
    <xf numFmtId="49" fontId="7" fillId="4" borderId="1" xfId="0" applyNumberFormat="1" applyFont="1" applyFill="1" applyBorder="1" applyAlignment="1" applyProtection="1">
      <alignment horizontal="left" vertical="top" wrapText="1" indent="1"/>
      <protection locked="0"/>
    </xf>
    <xf numFmtId="0" fontId="0" fillId="6" borderId="23" xfId="0" applyFill="1" applyBorder="1"/>
    <xf numFmtId="0" fontId="0" fillId="0" borderId="23" xfId="0" applyBorder="1"/>
    <xf numFmtId="0" fontId="0" fillId="0" borderId="25" xfId="0" applyBorder="1"/>
    <xf numFmtId="0" fontId="0" fillId="0" borderId="24" xfId="0" applyBorder="1"/>
    <xf numFmtId="2" fontId="7" fillId="4" borderId="1" xfId="0" applyNumberFormat="1" applyFont="1" applyFill="1" applyBorder="1" applyAlignment="1" applyProtection="1">
      <alignment horizontal="left" vertical="center" indent="1"/>
      <protection locked="0"/>
    </xf>
    <xf numFmtId="0" fontId="18" fillId="3" borderId="4" xfId="0" applyFont="1" applyFill="1" applyBorder="1" applyAlignment="1">
      <alignment horizontal="left" indent="2"/>
    </xf>
    <xf numFmtId="0" fontId="18" fillId="3" borderId="6" xfId="0" applyFont="1" applyFill="1" applyBorder="1" applyAlignment="1">
      <alignment horizontal="left" indent="2"/>
    </xf>
    <xf numFmtId="0" fontId="18" fillId="3" borderId="6" xfId="0" applyFont="1" applyFill="1" applyBorder="1" applyAlignment="1">
      <alignment horizontal="left" vertical="top" indent="2"/>
    </xf>
    <xf numFmtId="0" fontId="42" fillId="3" borderId="6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left" indent="2"/>
    </xf>
    <xf numFmtId="0" fontId="20" fillId="2" borderId="0" xfId="0" applyFont="1" applyFill="1" applyAlignment="1">
      <alignment horizontal="left" indent="2"/>
    </xf>
    <xf numFmtId="0" fontId="29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43" fillId="0" borderId="0" xfId="0" applyFont="1"/>
    <xf numFmtId="0" fontId="44" fillId="0" borderId="0" xfId="3" applyAlignment="1">
      <alignment horizontal="center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46" fillId="0" borderId="0" xfId="3" applyFont="1" applyAlignment="1"/>
    <xf numFmtId="0" fontId="47" fillId="3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right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quotePrefix="1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2"/>
    </xf>
    <xf numFmtId="0" fontId="36" fillId="8" borderId="20" xfId="2" applyAlignment="1">
      <alignment horizontal="left" vertical="center"/>
    </xf>
    <xf numFmtId="0" fontId="48" fillId="3" borderId="0" xfId="0" applyFont="1" applyFill="1" applyAlignment="1">
      <alignment horizontal="left" vertical="center"/>
    </xf>
    <xf numFmtId="0" fontId="48" fillId="3" borderId="0" xfId="0" applyFont="1" applyFill="1" applyAlignment="1">
      <alignment horizontal="left" vertical="center" indent="1"/>
    </xf>
    <xf numFmtId="0" fontId="30" fillId="8" borderId="20" xfId="2" applyFont="1" applyAlignment="1" applyProtection="1">
      <alignment horizontal="left" indent="2"/>
    </xf>
    <xf numFmtId="0" fontId="49" fillId="2" borderId="0" xfId="0" applyFont="1" applyFill="1" applyAlignment="1">
      <alignment horizontal="left"/>
    </xf>
    <xf numFmtId="0" fontId="49" fillId="2" borderId="0" xfId="0" applyFont="1" applyFill="1" applyAlignment="1">
      <alignment horizontal="right"/>
    </xf>
    <xf numFmtId="0" fontId="3" fillId="3" borderId="0" xfId="0" applyFont="1" applyFill="1" applyAlignment="1">
      <alignment horizontal="left" indent="1"/>
    </xf>
    <xf numFmtId="0" fontId="2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 indent="2"/>
    </xf>
    <xf numFmtId="0" fontId="3" fillId="3" borderId="26" xfId="0" applyFont="1" applyFill="1" applyBorder="1" applyAlignment="1">
      <alignment horizontal="left" indent="2"/>
    </xf>
    <xf numFmtId="0" fontId="6" fillId="3" borderId="27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left" indent="2"/>
    </xf>
    <xf numFmtId="0" fontId="2" fillId="3" borderId="27" xfId="0" applyFont="1" applyFill="1" applyBorder="1" applyAlignment="1">
      <alignment horizontal="left" indent="2"/>
    </xf>
    <xf numFmtId="0" fontId="2" fillId="3" borderId="28" xfId="0" applyFont="1" applyFill="1" applyBorder="1" applyAlignment="1">
      <alignment horizontal="left" indent="2"/>
    </xf>
    <xf numFmtId="0" fontId="3" fillId="3" borderId="29" xfId="0" applyFont="1" applyFill="1" applyBorder="1" applyAlignment="1">
      <alignment horizontal="left" indent="2"/>
    </xf>
    <xf numFmtId="0" fontId="2" fillId="3" borderId="30" xfId="0" applyFont="1" applyFill="1" applyBorder="1" applyAlignment="1">
      <alignment horizontal="left" indent="2"/>
    </xf>
    <xf numFmtId="0" fontId="3" fillId="3" borderId="29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left" indent="2"/>
    </xf>
    <xf numFmtId="0" fontId="2" fillId="3" borderId="31" xfId="0" applyFont="1" applyFill="1" applyBorder="1" applyAlignment="1">
      <alignment horizontal="left" indent="2"/>
    </xf>
    <xf numFmtId="0" fontId="2" fillId="3" borderId="32" xfId="0" applyFont="1" applyFill="1" applyBorder="1" applyAlignment="1">
      <alignment horizontal="left" indent="2"/>
    </xf>
    <xf numFmtId="0" fontId="3" fillId="3" borderId="32" xfId="0" applyFont="1" applyFill="1" applyBorder="1" applyAlignment="1">
      <alignment horizontal="left" indent="2"/>
    </xf>
    <xf numFmtId="0" fontId="3" fillId="3" borderId="33" xfId="0" applyFont="1" applyFill="1" applyBorder="1" applyAlignment="1">
      <alignment horizontal="left" indent="2"/>
    </xf>
    <xf numFmtId="0" fontId="3" fillId="10" borderId="0" xfId="0" applyFont="1" applyFill="1" applyAlignment="1">
      <alignment horizontal="left" indent="2"/>
    </xf>
    <xf numFmtId="0" fontId="3" fillId="3" borderId="26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left" indent="2"/>
    </xf>
    <xf numFmtId="0" fontId="3" fillId="3" borderId="30" xfId="0" applyFont="1" applyFill="1" applyBorder="1" applyAlignment="1">
      <alignment horizontal="left" indent="2"/>
    </xf>
    <xf numFmtId="0" fontId="6" fillId="3" borderId="29" xfId="0" applyFont="1" applyFill="1" applyBorder="1" applyAlignment="1">
      <alignment horizontal="right" vertical="center"/>
    </xf>
    <xf numFmtId="0" fontId="6" fillId="3" borderId="31" xfId="0" applyFont="1" applyFill="1" applyBorder="1" applyAlignment="1">
      <alignment horizontal="right" vertical="center"/>
    </xf>
    <xf numFmtId="0" fontId="2" fillId="3" borderId="33" xfId="0" applyFont="1" applyFill="1" applyBorder="1" applyAlignment="1">
      <alignment horizontal="left" indent="2"/>
    </xf>
    <xf numFmtId="0" fontId="6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indent="1"/>
    </xf>
    <xf numFmtId="0" fontId="3" fillId="3" borderId="29" xfId="0" applyFont="1" applyFill="1" applyBorder="1" applyAlignment="1">
      <alignment horizontal="right" vertical="center" indent="1"/>
    </xf>
    <xf numFmtId="0" fontId="6" fillId="3" borderId="32" xfId="0" applyFont="1" applyFill="1" applyBorder="1" applyAlignment="1">
      <alignment horizontal="right" vertical="center" indent="1"/>
    </xf>
    <xf numFmtId="0" fontId="12" fillId="10" borderId="0" xfId="0" applyFont="1" applyFill="1" applyAlignment="1">
      <alignment horizontal="center" vertical="center"/>
    </xf>
    <xf numFmtId="49" fontId="12" fillId="10" borderId="34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/>
    </xf>
    <xf numFmtId="0" fontId="9" fillId="3" borderId="0" xfId="0" applyFont="1" applyFill="1" applyAlignment="1">
      <alignment horizontal="center" vertical="top"/>
    </xf>
    <xf numFmtId="0" fontId="33" fillId="3" borderId="0" xfId="0" applyFont="1" applyFill="1" applyAlignment="1"/>
    <xf numFmtId="0" fontId="21" fillId="3" borderId="0" xfId="0" applyFont="1" applyFill="1" applyAlignment="1">
      <alignment horizontal="left"/>
    </xf>
    <xf numFmtId="0" fontId="35" fillId="7" borderId="0" xfId="1" applyAlignment="1">
      <alignment horizontal="left" vertical="top"/>
    </xf>
    <xf numFmtId="0" fontId="35" fillId="7" borderId="0" xfId="1" applyAlignment="1" applyProtection="1">
      <alignment horizontal="left" vertical="center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49" fontId="12" fillId="0" borderId="12" xfId="0" applyNumberFormat="1" applyFont="1" applyBorder="1" applyAlignment="1" applyProtection="1">
      <alignment horizontal="center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  <xf numFmtId="0" fontId="35" fillId="7" borderId="0" xfId="1" applyAlignment="1">
      <alignment vertical="top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49" fontId="7" fillId="0" borderId="12" xfId="0" applyNumberFormat="1" applyFont="1" applyBorder="1" applyAlignment="1" applyProtection="1">
      <alignment horizontal="left" vertical="center"/>
      <protection locked="0"/>
    </xf>
    <xf numFmtId="49" fontId="7" fillId="0" borderId="13" xfId="0" applyNumberFormat="1" applyFont="1" applyBorder="1" applyAlignment="1" applyProtection="1">
      <alignment horizontal="left" vertical="center"/>
      <protection locked="0"/>
    </xf>
    <xf numFmtId="49" fontId="7" fillId="0" borderId="14" xfId="0" applyNumberFormat="1" applyFont="1" applyBorder="1" applyAlignment="1" applyProtection="1">
      <alignment horizontal="left"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top" wrapText="1"/>
      <protection locked="0"/>
    </xf>
    <xf numFmtId="49" fontId="7" fillId="4" borderId="13" xfId="0" applyNumberFormat="1" applyFont="1" applyFill="1" applyBorder="1" applyAlignment="1" applyProtection="1">
      <alignment horizontal="left" vertical="top" wrapText="1"/>
      <protection locked="0"/>
    </xf>
    <xf numFmtId="49" fontId="7" fillId="4" borderId="14" xfId="0" applyNumberFormat="1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top"/>
    </xf>
    <xf numFmtId="2" fontId="7" fillId="4" borderId="12" xfId="0" applyNumberFormat="1" applyFont="1" applyFill="1" applyBorder="1" applyAlignment="1" applyProtection="1">
      <alignment horizontal="center" vertical="center"/>
      <protection locked="0"/>
    </xf>
    <xf numFmtId="2" fontId="7" fillId="4" borderId="14" xfId="0" applyNumberFormat="1" applyFont="1" applyFill="1" applyBorder="1" applyAlignment="1" applyProtection="1">
      <alignment horizontal="center" vertical="center"/>
      <protection locked="0"/>
    </xf>
    <xf numFmtId="22" fontId="7" fillId="4" borderId="12" xfId="0" applyNumberFormat="1" applyFont="1" applyFill="1" applyBorder="1" applyAlignment="1" applyProtection="1">
      <alignment horizontal="center" vertical="center"/>
      <protection locked="0"/>
    </xf>
    <xf numFmtId="22" fontId="7" fillId="4" borderId="13" xfId="0" applyNumberFormat="1" applyFont="1" applyFill="1" applyBorder="1" applyAlignment="1" applyProtection="1">
      <alignment horizontal="center" vertical="center"/>
      <protection locked="0"/>
    </xf>
    <xf numFmtId="22" fontId="7" fillId="4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49" fontId="12" fillId="0" borderId="13" xfId="0" applyNumberFormat="1" applyFont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>
      <alignment horizontal="center"/>
    </xf>
    <xf numFmtId="166" fontId="12" fillId="0" borderId="12" xfId="0" applyNumberFormat="1" applyFont="1" applyBorder="1" applyAlignment="1" applyProtection="1">
      <alignment horizontal="center" vertical="center" wrapText="1"/>
      <protection locked="0"/>
    </xf>
    <xf numFmtId="166" fontId="12" fillId="0" borderId="13" xfId="0" applyNumberFormat="1" applyFont="1" applyBorder="1" applyAlignment="1" applyProtection="1">
      <alignment horizontal="center" vertical="center" wrapText="1"/>
      <protection locked="0"/>
    </xf>
    <xf numFmtId="166" fontId="12" fillId="0" borderId="14" xfId="0" applyNumberFormat="1" applyFont="1" applyBorder="1" applyAlignment="1" applyProtection="1">
      <alignment horizontal="center" vertical="center" wrapText="1"/>
      <protection locked="0"/>
    </xf>
    <xf numFmtId="1" fontId="12" fillId="0" borderId="12" xfId="0" applyNumberFormat="1" applyFont="1" applyBorder="1" applyAlignment="1" applyProtection="1">
      <alignment horizontal="center" vertical="center" wrapText="1"/>
      <protection locked="0"/>
    </xf>
    <xf numFmtId="1" fontId="12" fillId="0" borderId="13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2" fontId="50" fillId="2" borderId="12" xfId="4" applyNumberFormat="1" applyFill="1" applyBorder="1" applyAlignment="1">
      <alignment horizontal="center" vertical="center"/>
    </xf>
    <xf numFmtId="2" fontId="50" fillId="2" borderId="14" xfId="4" applyNumberFormat="1" applyFill="1" applyBorder="1" applyAlignment="1">
      <alignment horizontal="center" vertical="center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7" fillId="4" borderId="13" xfId="0" applyFont="1" applyFill="1" applyBorder="1" applyAlignment="1" applyProtection="1">
      <alignment horizontal="center" vertical="top"/>
      <protection locked="0"/>
    </xf>
    <xf numFmtId="0" fontId="7" fillId="4" borderId="14" xfId="0" applyFont="1" applyFill="1" applyBorder="1" applyAlignment="1" applyProtection="1">
      <alignment horizontal="center" vertical="top"/>
      <protection locked="0"/>
    </xf>
    <xf numFmtId="0" fontId="3" fillId="3" borderId="0" xfId="0" applyFont="1" applyFill="1" applyAlignment="1">
      <alignment horizontal="left" vertical="center" wrapText="1"/>
    </xf>
    <xf numFmtId="49" fontId="7" fillId="4" borderId="12" xfId="0" applyNumberFormat="1" applyFont="1" applyFill="1" applyBorder="1" applyAlignment="1" applyProtection="1">
      <alignment horizontal="left" vertical="top"/>
      <protection locked="0"/>
    </xf>
    <xf numFmtId="49" fontId="7" fillId="4" borderId="14" xfId="0" applyNumberFormat="1" applyFont="1" applyFill="1" applyBorder="1" applyAlignment="1" applyProtection="1">
      <alignment horizontal="left" vertical="top"/>
      <protection locked="0"/>
    </xf>
    <xf numFmtId="164" fontId="7" fillId="4" borderId="12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</cellXfs>
  <cellStyles count="5">
    <cellStyle name="Explanatory Text" xfId="4" builtinId="53"/>
    <cellStyle name="Hyperlink" xfId="3" builtinId="8"/>
    <cellStyle name="Input" xfId="2" builtinId="20"/>
    <cellStyle name="Neutral" xfId="1" builtinId="28"/>
    <cellStyle name="Normal" xfId="0" builtinId="0"/>
  </cellStyles>
  <dxfs count="96"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theme="0" tint="-0.34998626667073579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34998626667073579"/>
      </font>
    </dxf>
    <dxf>
      <font>
        <color theme="0" tint="-0.34998626667073579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34998626667073579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34998626667073579"/>
      </font>
    </dxf>
    <dxf>
      <font>
        <color theme="6" tint="-0.24994659260841701"/>
      </font>
    </dxf>
    <dxf>
      <font>
        <color rgb="FFD71920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 style="thin">
          <color rgb="FFEFEEEC"/>
        </right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</dxf>
    <dxf>
      <font>
        <color rgb="FFEFEEEC"/>
      </font>
    </dxf>
    <dxf>
      <font>
        <color rgb="FFEFEEEC"/>
      </font>
    </dxf>
    <dxf>
      <font>
        <color rgb="FFEFEEEC"/>
      </font>
    </dxf>
    <dxf>
      <font>
        <color rgb="FFEFEEEC"/>
      </font>
    </dxf>
  </dxfs>
  <tableStyles count="0" defaultTableStyle="TableStyleMedium2" defaultPivotStyle="PivotStyleLight16"/>
  <colors>
    <mruColors>
      <color rgb="FFEFEEED"/>
      <color rgb="FFEFEEEC"/>
      <color rgb="FFD71920"/>
      <color rgb="FFD1CEC9"/>
      <color rgb="FF0079C1"/>
      <color rgb="FF253C77"/>
      <color rgb="FF8E0000"/>
      <color rgb="FFA9A39B"/>
      <color rgb="FF7CA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4475</xdr:colOff>
      <xdr:row>0</xdr:row>
      <xdr:rowOff>8312</xdr:rowOff>
    </xdr:from>
    <xdr:to>
      <xdr:col>15</xdr:col>
      <xdr:colOff>3070</xdr:colOff>
      <xdr:row>7</xdr:row>
      <xdr:rowOff>90534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" y="8312"/>
          <a:ext cx="8013528" cy="1404701"/>
        </a:xfrm>
        <a:prstGeom prst="rect">
          <a:avLst/>
        </a:prstGeom>
      </xdr:spPr>
    </xdr:pic>
    <xdr:clientData/>
  </xdr:twoCellAnchor>
  <xdr:twoCellAnchor>
    <xdr:from>
      <xdr:col>3</xdr:col>
      <xdr:colOff>33603</xdr:colOff>
      <xdr:row>125</xdr:row>
      <xdr:rowOff>78031</xdr:rowOff>
    </xdr:from>
    <xdr:to>
      <xdr:col>9</xdr:col>
      <xdr:colOff>192580</xdr:colOff>
      <xdr:row>128</xdr:row>
      <xdr:rowOff>71553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50" y="16287849"/>
          <a:ext cx="3143246" cy="5671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12788</xdr:rowOff>
    </xdr:from>
    <xdr:ext cx="8002889" cy="119688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12788"/>
          <a:ext cx="8002889" cy="1196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CA" sz="1800" b="1">
              <a:solidFill>
                <a:schemeClr val="bg1"/>
              </a:solidFill>
              <a:latin typeface="Arial Black" panose="020B0A04020102020204" pitchFamily="34" charset="0"/>
            </a:rPr>
            <a:t>Eastern Canada VTS Zone Sailing Plan</a:t>
          </a:r>
          <a:r>
            <a:rPr lang="fr-CA" sz="1800" b="1" baseline="0">
              <a:solidFill>
                <a:schemeClr val="bg1"/>
              </a:solidFill>
              <a:latin typeface="Arial Black" panose="020B0A04020102020204" pitchFamily="34" charset="0"/>
            </a:rPr>
            <a:t> Report</a:t>
          </a:r>
          <a:endParaRPr lang="fr-CA" sz="2400" b="1">
            <a:solidFill>
              <a:schemeClr val="bg1"/>
            </a:solidFill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3</xdr:col>
      <xdr:colOff>176322</xdr:colOff>
      <xdr:row>0</xdr:row>
      <xdr:rowOff>142319</xdr:rowOff>
    </xdr:from>
    <xdr:to>
      <xdr:col>3</xdr:col>
      <xdr:colOff>878225</xdr:colOff>
      <xdr:row>5</xdr:row>
      <xdr:rowOff>98913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60" y="142319"/>
          <a:ext cx="701903" cy="909094"/>
        </a:xfrm>
        <a:prstGeom prst="rect">
          <a:avLst/>
        </a:prstGeom>
      </xdr:spPr>
    </xdr:pic>
    <xdr:clientData/>
  </xdr:twoCellAnchor>
  <xdr:twoCellAnchor editAs="oneCell">
    <xdr:from>
      <xdr:col>12</xdr:col>
      <xdr:colOff>36408</xdr:colOff>
      <xdr:row>126</xdr:row>
      <xdr:rowOff>133004</xdr:rowOff>
    </xdr:from>
    <xdr:to>
      <xdr:col>14</xdr:col>
      <xdr:colOff>1050</xdr:colOff>
      <xdr:row>128</xdr:row>
      <xdr:rowOff>82847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7950" y="16766771"/>
          <a:ext cx="1477558" cy="3322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1771650</xdr:colOff>
      <xdr:row>68</xdr:row>
      <xdr:rowOff>94713</xdr:rowOff>
    </xdr:from>
    <xdr:to>
      <xdr:col>7</xdr:col>
      <xdr:colOff>3037816</xdr:colOff>
      <xdr:row>70</xdr:row>
      <xdr:rowOff>53058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3225" y="12829638"/>
          <a:ext cx="1266166" cy="339345"/>
        </a:xfrm>
        <a:prstGeom prst="rect">
          <a:avLst/>
        </a:prstGeom>
      </xdr:spPr>
    </xdr:pic>
    <xdr:clientData/>
  </xdr:twoCellAnchor>
  <xdr:twoCellAnchor editAs="oneCell">
    <xdr:from>
      <xdr:col>0</xdr:col>
      <xdr:colOff>8314</xdr:colOff>
      <xdr:row>0</xdr:row>
      <xdr:rowOff>0</xdr:rowOff>
    </xdr:from>
    <xdr:to>
      <xdr:col>9</xdr:col>
      <xdr:colOff>0</xdr:colOff>
      <xdr:row>4</xdr:row>
      <xdr:rowOff>171226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8314" y="0"/>
          <a:ext cx="12117011" cy="933226"/>
        </a:xfrm>
        <a:prstGeom prst="rect">
          <a:avLst/>
        </a:prstGeom>
      </xdr:spPr>
    </xdr:pic>
    <xdr:clientData/>
  </xdr:twoCellAnchor>
  <xdr:twoCellAnchor>
    <xdr:from>
      <xdr:col>3</xdr:col>
      <xdr:colOff>21982</xdr:colOff>
      <xdr:row>67</xdr:row>
      <xdr:rowOff>133349</xdr:rowOff>
    </xdr:from>
    <xdr:to>
      <xdr:col>4</xdr:col>
      <xdr:colOff>211228</xdr:colOff>
      <xdr:row>70</xdr:row>
      <xdr:rowOff>100852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57" y="12677774"/>
          <a:ext cx="2513346" cy="5390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3084043</xdr:colOff>
      <xdr:row>38</xdr:row>
      <xdr:rowOff>124175</xdr:rowOff>
    </xdr:from>
    <xdr:to>
      <xdr:col>4</xdr:col>
      <xdr:colOff>4326676</xdr:colOff>
      <xdr:row>40</xdr:row>
      <xdr:rowOff>43883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968" y="11096975"/>
          <a:ext cx="1242633" cy="300708"/>
        </a:xfrm>
        <a:prstGeom prst="rect">
          <a:avLst/>
        </a:prstGeom>
      </xdr:spPr>
    </xdr:pic>
    <xdr:clientData/>
  </xdr:twoCellAnchor>
  <xdr:twoCellAnchor editAs="oneCell">
    <xdr:from>
      <xdr:col>0</xdr:col>
      <xdr:colOff>19560</xdr:colOff>
      <xdr:row>0</xdr:row>
      <xdr:rowOff>0</xdr:rowOff>
    </xdr:from>
    <xdr:to>
      <xdr:col>5</xdr:col>
      <xdr:colOff>209550</xdr:colOff>
      <xdr:row>4</xdr:row>
      <xdr:rowOff>171226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19560" y="0"/>
          <a:ext cx="7162290" cy="933226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37</xdr:row>
      <xdr:rowOff>114300</xdr:rowOff>
    </xdr:from>
    <xdr:to>
      <xdr:col>4</xdr:col>
      <xdr:colOff>1132529</xdr:colOff>
      <xdr:row>40</xdr:row>
      <xdr:rowOff>107822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72200"/>
          <a:ext cx="2999429" cy="56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4</xdr:row>
      <xdr:rowOff>171226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0" y="0"/>
          <a:ext cx="8633460" cy="933226"/>
        </a:xfrm>
        <a:prstGeom prst="rect">
          <a:avLst/>
        </a:prstGeom>
      </xdr:spPr>
    </xdr:pic>
    <xdr:clientData/>
  </xdr:twoCellAnchor>
  <xdr:twoCellAnchor>
    <xdr:from>
      <xdr:col>1</xdr:col>
      <xdr:colOff>168590</xdr:colOff>
      <xdr:row>27</xdr:row>
      <xdr:rowOff>125507</xdr:rowOff>
    </xdr:from>
    <xdr:to>
      <xdr:col>6</xdr:col>
      <xdr:colOff>841328</xdr:colOff>
      <xdr:row>30</xdr:row>
      <xdr:rowOff>111584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884" y="3890683"/>
          <a:ext cx="2976668" cy="550854"/>
        </a:xfrm>
        <a:prstGeom prst="rect">
          <a:avLst/>
        </a:prstGeom>
      </xdr:spPr>
    </xdr:pic>
    <xdr:clientData/>
  </xdr:twoCellAnchor>
  <xdr:twoCellAnchor editAs="oneCell">
    <xdr:from>
      <xdr:col>9</xdr:col>
      <xdr:colOff>204726</xdr:colOff>
      <xdr:row>28</xdr:row>
      <xdr:rowOff>144781</xdr:rowOff>
    </xdr:from>
    <xdr:to>
      <xdr:col>10</xdr:col>
      <xdr:colOff>332402</xdr:colOff>
      <xdr:row>30</xdr:row>
      <xdr:rowOff>45593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966" y="4122421"/>
          <a:ext cx="1247816" cy="281812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reportType" tableColumnId="1"/>
      <queryTableField id="2" name="reportVersion" tableColumnId="2"/>
    </queryTableFields>
  </queryTableRefresh>
</queryTable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6" name="Table49" displayName="Table49" ref="D5:E114" totalsRowShown="0" headerRowDxfId="68" dataDxfId="67">
  <autoFilter ref="D5:E114"/>
  <sortState ref="D6:E114">
    <sortCondition ref="E5:E114"/>
  </sortState>
  <tableColumns count="2">
    <tableColumn id="1" name="UNLOCODE" dataDxfId="66"/>
    <tableColumn id="2" name="Location" dataDxfId="65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id="15" name="Table574046" displayName="Table574046" ref="M61:N63" totalsRowShown="0" headerRowDxfId="32" dataDxfId="31">
  <autoFilter ref="M61:N63"/>
  <tableColumns count="2">
    <tableColumn id="1" name="UNLOCODE" dataDxfId="30"/>
    <tableColumn id="2" name="Location" dataDxfId="29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16" name="Table471647" displayName="Table471647" ref="M66:N67" totalsRowShown="0" headerRowDxfId="28" dataDxfId="27">
  <autoFilter ref="M66:N67"/>
  <tableColumns count="2">
    <tableColumn id="1" name="UNLOCODE" dataDxfId="26"/>
    <tableColumn id="2" name="Location" dataDxfId="25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17" name="Table17" displayName="Table17" ref="U5:V26" totalsRowShown="0" headerRowDxfId="24" headerRowBorderDxfId="23" tableBorderDxfId="22">
  <autoFilter ref="U5:V26"/>
  <tableColumns count="2">
    <tableColumn id="1" name="UNLOCODE"/>
    <tableColumn id="2" name="Location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5" name="VtsZonesList" displayName="VtsZonesList" ref="A2:B12" totalsRowShown="0">
  <autoFilter ref="A2:B12"/>
  <tableColumns count="2">
    <tableColumn id="1" name="Name"/>
    <tableColumn id="2" name="Cod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" name="DefectsList" displayName="DefectsList" ref="C2:E14" totalsRowShown="0">
  <autoFilter ref="C2:E14"/>
  <tableColumns count="3">
    <tableColumn id="3" name="name" dataDxfId="21"/>
    <tableColumn id="1" name="classCode"/>
    <tableColumn id="2" name="typeCod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" name="ImoClassesList" displayName="ImoClassesList" ref="I2:K35" totalsRowShown="0" headerRowDxfId="20" dataDxfId="18" headerRowBorderDxfId="19" tableBorderDxfId="17" totalsRowBorderDxfId="16">
  <autoFilter ref="I2:K35"/>
  <tableColumns count="3">
    <tableColumn id="1" name="name" dataDxfId="15"/>
    <tableColumn id="2" name="id" dataDxfId="14"/>
    <tableColumn id="3" name="cargoTypeCode" dataDxfId="1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8" name="Table18" displayName="Table18" ref="L2:M16" totalsRowShown="0">
  <autoFilter ref="L2:M16"/>
  <tableColumns count="2">
    <tableColumn id="1" name="name" dataDxfId="12"/>
    <tableColumn id="2" name="measuringUnitCode" dataDxfId="1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9" name="Table19" displayName="Table19" ref="F2:H165" totalsRowShown="0" tableBorderDxfId="10">
  <autoFilter ref="F2:H165"/>
  <tableColumns count="3">
    <tableColumn id="1" name="name" dataDxfId="9"/>
    <tableColumn id="2" name="dangerousnessIndicator" dataDxfId="8"/>
    <tableColumn id="3" name="cargoTypeCode" dataDxfId="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" name="cvms_vts_report_versions" displayName="cvms_vts_report_versions" ref="A2:B6" tableType="queryTable" totalsRowCount="1" headerRowDxfId="6" dataDxfId="5" totalsRowDxfId="4">
  <autoFilter ref="A2:B5"/>
  <tableColumns count="2">
    <tableColumn id="1" uniqueName="1" name="reportType" queryTableFieldId="1" dataDxfId="3" totalsRowDxfId="2"/>
    <tableColumn id="2" uniqueName="2" name="reportVersion" totalsRowFunction="custom" queryTableFieldId="2" dataDxfId="1" totalsRowDxfId="0">
      <totalsRowFormula>VLOOKUP(reportType,cvms_vts_report_versions[],2,FALSE)</totalsRow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7" name="Table54" displayName="Table54" ref="M5:N25" totalsRowShown="0" headerRowDxfId="64" dataDxfId="63">
  <autoFilter ref="M5:N25"/>
  <tableColumns count="2">
    <tableColumn id="1" name="UNLOCODE" dataDxfId="62"/>
    <tableColumn id="2" name="Location" dataDxfId="61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8" name="Table55" displayName="Table55" ref="J5:K62" totalsRowShown="0" headerRowDxfId="60" dataDxfId="59">
  <autoFilter ref="J5:K62"/>
  <tableColumns count="2">
    <tableColumn id="1" name="UNLOCODE" dataDxfId="58"/>
    <tableColumn id="2" name="Location" dataDxfId="57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9" name="Table58" displayName="Table58" ref="Q5:R131" totalsRowShown="0" headerRowDxfId="56" dataDxfId="55">
  <autoFilter ref="Q5:R131"/>
  <sortState ref="Q6:R131">
    <sortCondition ref="Q6:Q131"/>
  </sortState>
  <tableColumns count="2">
    <tableColumn id="1" name="UNLOCODE" dataDxfId="54"/>
    <tableColumn id="2" name="Location" dataDxfId="53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10" name="Table5214" displayName="Table5214" ref="M28:N58" totalsRowShown="0" headerRowDxfId="52" dataDxfId="51">
  <autoFilter ref="M28:N58"/>
  <tableColumns count="2">
    <tableColumn id="1" name="UNLOCODE" dataDxfId="50"/>
    <tableColumn id="2" name="Location" dataDxfId="4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11" name="Table5139" displayName="Table5139" ref="A5:B74" totalsRowShown="0" headerRowDxfId="48" dataDxfId="47">
  <autoFilter ref="A5:B74"/>
  <sortState ref="A6:B73">
    <sortCondition ref="A6:A73"/>
  </sortState>
  <tableColumns count="2">
    <tableColumn id="1" name="UNLOCODE" dataDxfId="46"/>
    <tableColumn id="2" name="Location" dataDxfId="45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12" name="Table5343" displayName="Table5343" ref="G5:H43" totalsRowShown="0" headerRowDxfId="44" dataDxfId="43">
  <autoFilter ref="G5:H43"/>
  <tableColumns count="2">
    <tableColumn id="1" name="UNLOCODE" dataDxfId="42"/>
    <tableColumn id="2" name="Location" dataDxfId="41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13" name="Table561534144" displayName="Table561534144" ref="G46:H63" totalsRowShown="0" headerRowDxfId="40" dataDxfId="39">
  <autoFilter ref="G46:H63"/>
  <sortState ref="G47:H63">
    <sortCondition ref="G7:G23"/>
  </sortState>
  <tableColumns count="2">
    <tableColumn id="1" name="UNLOCODE" dataDxfId="38"/>
    <tableColumn id="2" name="Location" dataDxfId="37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14" name="Table50154245" displayName="Table50154245" ref="G66:H70" totalsRowShown="0" headerRowDxfId="36" dataDxfId="35">
  <autoFilter ref="G66:H70"/>
  <tableColumns count="2">
    <tableColumn id="1" name="UNLOCODE" dataDxfId="34"/>
    <tableColumn id="2" name="Location" dataDxfId="3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unece.org/trade/cefact/unlocode-code-list-country-and-territory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E0000"/>
  </sheetPr>
  <dimension ref="A1:BA166"/>
  <sheetViews>
    <sheetView tabSelected="1" zoomScale="115" zoomScaleNormal="115" workbookViewId="0">
      <selection activeCell="E13" sqref="E13:H13"/>
    </sheetView>
  </sheetViews>
  <sheetFormatPr defaultColWidth="8.7109375" defaultRowHeight="12.75" x14ac:dyDescent="0.2"/>
  <cols>
    <col min="1" max="1" width="1.28515625" style="1" customWidth="1"/>
    <col min="2" max="2" width="2.28515625" style="1" customWidth="1"/>
    <col min="3" max="3" width="1.28515625" style="1" customWidth="1"/>
    <col min="4" max="4" width="17.7109375" style="1" customWidth="1"/>
    <col min="5" max="7" width="5.7109375" style="1" customWidth="1"/>
    <col min="8" max="8" width="2.7109375" style="1" customWidth="1"/>
    <col min="9" max="10" width="3.28515625" style="1" customWidth="1"/>
    <col min="11" max="11" width="13.7109375" style="1" customWidth="1"/>
    <col min="12" max="12" width="19.7109375" style="1" customWidth="1"/>
    <col min="13" max="14" width="10.28515625" style="1" customWidth="1"/>
    <col min="15" max="15" width="4.28515625" style="1" customWidth="1"/>
    <col min="16" max="16" width="15.7109375" style="97" customWidth="1"/>
    <col min="17" max="18" width="15.7109375" style="98" customWidth="1"/>
    <col min="19" max="20" width="10.7109375" style="98" customWidth="1"/>
    <col min="21" max="53" width="8.7109375" style="98"/>
    <col min="54" max="16384" width="8.7109375" style="1"/>
  </cols>
  <sheetData>
    <row r="1" spans="1:53" ht="15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41"/>
    </row>
    <row r="2" spans="1:53" ht="1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9"/>
    </row>
    <row r="3" spans="1:53" ht="1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9"/>
    </row>
    <row r="4" spans="1:53" ht="1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9"/>
    </row>
    <row r="5" spans="1:53" ht="1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9"/>
    </row>
    <row r="6" spans="1:53" ht="1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9"/>
    </row>
    <row r="7" spans="1:53" ht="1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9"/>
    </row>
    <row r="8" spans="1:53" ht="1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9"/>
    </row>
    <row r="9" spans="1:53" ht="15" customHeight="1" x14ac:dyDescent="0.2">
      <c r="A9" s="2"/>
      <c r="B9" s="3"/>
      <c r="C9" s="3"/>
      <c r="D9" s="3"/>
      <c r="E9" s="3"/>
      <c r="F9" s="3"/>
      <c r="G9" s="3"/>
      <c r="H9" s="3"/>
      <c r="J9" s="34"/>
      <c r="K9" s="34"/>
      <c r="L9" s="34"/>
      <c r="M9" s="34" t="s">
        <v>20</v>
      </c>
      <c r="N9" s="53" t="s">
        <v>1582</v>
      </c>
      <c r="O9" s="29"/>
    </row>
    <row r="10" spans="1:53" ht="16.350000000000001" customHeight="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03" t="str">
        <f>IF(compareVersionsPatch, "", "A new version of this document is available at https://e-navigation.canada.ca/topics/traffic/index-en")</f>
        <v/>
      </c>
      <c r="O10" s="29"/>
    </row>
    <row r="11" spans="1:53" s="13" customFormat="1" ht="21" customHeight="1" thickBot="1" x14ac:dyDescent="0.3">
      <c r="A11" s="10"/>
      <c r="B11" s="65"/>
      <c r="C11" s="65"/>
      <c r="D11" s="11" t="s">
        <v>0</v>
      </c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35"/>
      <c r="P11" s="99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</row>
    <row r="12" spans="1:53" ht="15" customHeight="1" thickTop="1" x14ac:dyDescent="0.2">
      <c r="A12" s="6"/>
      <c r="B12" s="9"/>
      <c r="C12" s="9"/>
      <c r="D12" s="9"/>
      <c r="E12" s="9"/>
      <c r="F12" s="9"/>
      <c r="G12" s="9"/>
      <c r="H12" s="3"/>
      <c r="I12" s="3"/>
      <c r="J12" s="3"/>
      <c r="K12" s="3"/>
      <c r="L12" s="3"/>
      <c r="M12" s="3"/>
      <c r="N12" s="3"/>
      <c r="O12" s="29"/>
    </row>
    <row r="13" spans="1:53" ht="15" customHeight="1" x14ac:dyDescent="0.2">
      <c r="A13" s="2"/>
      <c r="B13" s="64" t="s">
        <v>263</v>
      </c>
      <c r="C13" s="3"/>
      <c r="D13" s="34" t="s">
        <v>1</v>
      </c>
      <c r="E13" s="199"/>
      <c r="F13" s="200"/>
      <c r="G13" s="200"/>
      <c r="H13" s="201"/>
      <c r="I13" s="3"/>
      <c r="J13" s="3"/>
      <c r="K13" s="34" t="s">
        <v>3</v>
      </c>
      <c r="L13" s="14"/>
      <c r="M13" s="3"/>
      <c r="N13" s="3"/>
      <c r="O13" s="29"/>
    </row>
    <row r="14" spans="1:53" ht="3.95" customHeight="1" x14ac:dyDescent="0.2">
      <c r="A14" s="2"/>
      <c r="B14" s="6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9"/>
    </row>
    <row r="15" spans="1:53" ht="15" customHeight="1" x14ac:dyDescent="0.2">
      <c r="A15" s="2"/>
      <c r="B15" s="64"/>
      <c r="C15" s="3"/>
      <c r="D15" s="34" t="s">
        <v>2</v>
      </c>
      <c r="E15" s="199"/>
      <c r="F15" s="182"/>
      <c r="G15" s="182"/>
      <c r="H15" s="180"/>
      <c r="I15" s="3"/>
      <c r="J15" s="3"/>
      <c r="K15" s="34" t="s">
        <v>4</v>
      </c>
      <c r="L15" s="14"/>
      <c r="M15" s="3"/>
      <c r="N15" s="3"/>
      <c r="O15" s="29"/>
    </row>
    <row r="16" spans="1:53" ht="4.7" customHeight="1" x14ac:dyDescent="0.2">
      <c r="A16" s="2"/>
      <c r="B16" s="64"/>
      <c r="C16" s="3"/>
      <c r="D16" s="3"/>
      <c r="E16" s="3"/>
      <c r="F16" s="3"/>
      <c r="G16" s="3"/>
      <c r="H16" s="40"/>
      <c r="I16" s="3"/>
      <c r="J16" s="3"/>
      <c r="K16" s="3"/>
      <c r="L16" s="3"/>
      <c r="M16" s="3"/>
      <c r="N16" s="3"/>
      <c r="O16" s="29"/>
    </row>
    <row r="17" spans="1:53" ht="15" hidden="1" customHeight="1" x14ac:dyDescent="0.2">
      <c r="A17" s="2"/>
      <c r="B17" s="64"/>
      <c r="C17" s="3"/>
      <c r="D17" s="34" t="s">
        <v>1240</v>
      </c>
      <c r="E17" s="179"/>
      <c r="F17" s="182"/>
      <c r="G17" s="182"/>
      <c r="H17" s="180"/>
      <c r="I17" s="172" t="s">
        <v>1581</v>
      </c>
      <c r="J17" s="3"/>
      <c r="K17" s="3"/>
      <c r="L17" s="3"/>
      <c r="M17" s="3"/>
      <c r="N17" s="3"/>
      <c r="O17" s="29"/>
    </row>
    <row r="18" spans="1:53" ht="4.7" hidden="1" customHeight="1" x14ac:dyDescent="0.2">
      <c r="A18" s="2"/>
      <c r="B18" s="64"/>
      <c r="C18" s="3"/>
      <c r="D18" s="3"/>
      <c r="E18" s="3"/>
      <c r="F18" s="3"/>
      <c r="G18" s="3"/>
      <c r="H18" s="40"/>
      <c r="I18" s="32"/>
      <c r="J18" s="3"/>
      <c r="K18" s="3"/>
      <c r="L18" s="3"/>
      <c r="M18" s="3"/>
      <c r="N18" s="3"/>
      <c r="O18" s="29"/>
    </row>
    <row r="19" spans="1:53" ht="13.7" hidden="1" customHeight="1" x14ac:dyDescent="0.2">
      <c r="A19" s="2"/>
      <c r="B19" s="3"/>
      <c r="C19" s="3"/>
      <c r="D19" s="34" t="s">
        <v>1241</v>
      </c>
      <c r="E19" s="179"/>
      <c r="F19" s="182"/>
      <c r="G19" s="182"/>
      <c r="H19" s="180"/>
      <c r="I19" s="172" t="s">
        <v>1581</v>
      </c>
      <c r="J19" s="3"/>
      <c r="K19" s="3"/>
      <c r="L19" s="32"/>
      <c r="M19" s="3"/>
      <c r="N19" s="3"/>
      <c r="O19" s="29"/>
    </row>
    <row r="20" spans="1:53" ht="15" customHeight="1" x14ac:dyDescent="0.2">
      <c r="A20" s="2"/>
      <c r="B20" s="64"/>
      <c r="C20" s="3"/>
      <c r="D20" s="34"/>
      <c r="E20" s="3"/>
      <c r="F20" s="3"/>
      <c r="G20" s="3"/>
      <c r="H20" s="40"/>
      <c r="I20" s="3"/>
      <c r="J20" s="3"/>
      <c r="K20" s="34" t="s">
        <v>1593</v>
      </c>
      <c r="L20" s="14"/>
      <c r="M20" s="3"/>
      <c r="N20" s="3"/>
      <c r="O20" s="29"/>
    </row>
    <row r="21" spans="1:53" ht="4.7" customHeight="1" x14ac:dyDescent="0.2">
      <c r="A21" s="2"/>
      <c r="B21" s="64"/>
      <c r="C21" s="3"/>
      <c r="D21" s="3"/>
      <c r="E21" s="3"/>
      <c r="F21" s="3"/>
      <c r="G21" s="3"/>
      <c r="H21" s="40"/>
      <c r="I21" s="3"/>
      <c r="J21" s="3"/>
      <c r="K21" s="3"/>
      <c r="L21" s="3"/>
      <c r="M21" s="3"/>
      <c r="N21" s="3"/>
      <c r="O21" s="29"/>
    </row>
    <row r="22" spans="1:53" ht="15" customHeight="1" x14ac:dyDescent="0.2">
      <c r="A22" s="2"/>
      <c r="B22" s="64" t="s">
        <v>1584</v>
      </c>
      <c r="C22" s="3"/>
      <c r="D22" s="34" t="s">
        <v>1585</v>
      </c>
      <c r="E22" s="203"/>
      <c r="F22" s="204"/>
      <c r="G22" s="204"/>
      <c r="H22" s="205"/>
      <c r="I22" s="3"/>
      <c r="J22" s="3"/>
      <c r="K22" s="34" t="s">
        <v>1586</v>
      </c>
      <c r="L22" s="106"/>
      <c r="M22" s="3"/>
      <c r="N22" s="3"/>
      <c r="O22" s="29"/>
    </row>
    <row r="23" spans="1:53" ht="3.95" customHeight="1" x14ac:dyDescent="0.2">
      <c r="A23" s="2"/>
      <c r="B23" s="6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9"/>
    </row>
    <row r="24" spans="1:53" ht="15" customHeight="1" x14ac:dyDescent="0.2">
      <c r="A24" s="2"/>
      <c r="B24" s="64"/>
      <c r="C24" s="3"/>
      <c r="D24" s="34" t="s">
        <v>1594</v>
      </c>
      <c r="E24" s="206"/>
      <c r="F24" s="207"/>
      <c r="G24" s="207"/>
      <c r="H24" s="208"/>
      <c r="I24" s="3"/>
      <c r="J24" s="3"/>
      <c r="K24" s="34" t="s">
        <v>1587</v>
      </c>
      <c r="L24" s="14"/>
      <c r="M24" s="3"/>
      <c r="N24" s="3"/>
      <c r="O24" s="29"/>
    </row>
    <row r="25" spans="1:53" ht="4.7" customHeight="1" x14ac:dyDescent="0.2">
      <c r="A25" s="2"/>
      <c r="B25" s="64"/>
      <c r="C25" s="3"/>
      <c r="D25" s="3"/>
      <c r="E25" s="3"/>
      <c r="F25" s="3"/>
      <c r="G25" s="3"/>
      <c r="H25" s="40"/>
      <c r="I25" s="3"/>
      <c r="J25" s="3"/>
      <c r="K25" s="3"/>
      <c r="L25" s="3"/>
      <c r="M25" s="3"/>
      <c r="N25" s="3"/>
      <c r="O25" s="29"/>
    </row>
    <row r="26" spans="1:53" ht="9" customHeight="1" x14ac:dyDescent="0.2">
      <c r="A26" s="2"/>
      <c r="B26" s="64"/>
      <c r="C26" s="3"/>
      <c r="D26" s="3"/>
      <c r="E26" s="3"/>
      <c r="F26" s="3"/>
      <c r="G26" s="3"/>
      <c r="H26" s="40"/>
      <c r="I26" s="3"/>
      <c r="J26" s="3"/>
      <c r="K26" s="3"/>
      <c r="L26" s="3"/>
      <c r="M26" s="3"/>
      <c r="N26" s="3"/>
      <c r="O26" s="29"/>
    </row>
    <row r="27" spans="1:53" s="13" customFormat="1" ht="21" customHeight="1" thickBot="1" x14ac:dyDescent="0.3">
      <c r="A27" s="10"/>
      <c r="B27" s="65"/>
      <c r="C27" s="65"/>
      <c r="D27" s="11" t="s">
        <v>6</v>
      </c>
      <c r="E27" s="11"/>
      <c r="F27" s="11"/>
      <c r="G27" s="11"/>
      <c r="H27" s="12"/>
      <c r="I27" s="12"/>
      <c r="J27" s="12"/>
      <c r="K27" s="12"/>
      <c r="L27" s="12"/>
      <c r="M27" s="12"/>
      <c r="N27" s="12"/>
      <c r="O27" s="35"/>
      <c r="P27" s="99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</row>
    <row r="28" spans="1:53" s="13" customFormat="1" ht="12" customHeight="1" thickTop="1" x14ac:dyDescent="0.25">
      <c r="A28" s="10"/>
      <c r="B28" s="65"/>
      <c r="C28" s="65"/>
      <c r="D28" s="17"/>
      <c r="E28" s="36"/>
      <c r="F28" s="36"/>
      <c r="G28" s="17"/>
      <c r="H28" s="18"/>
      <c r="I28" s="18"/>
      <c r="J28" s="18"/>
      <c r="K28" s="18"/>
      <c r="L28" s="18"/>
      <c r="M28" s="18"/>
      <c r="N28" s="18"/>
      <c r="O28" s="35"/>
      <c r="P28" s="99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</row>
    <row r="29" spans="1:53" ht="14.85" customHeight="1" x14ac:dyDescent="0.2">
      <c r="A29" s="2"/>
      <c r="B29" s="64" t="s">
        <v>264</v>
      </c>
      <c r="C29" s="3"/>
      <c r="D29" s="3"/>
      <c r="E29" s="3"/>
      <c r="F29" s="3"/>
      <c r="G29" s="3"/>
      <c r="H29" s="3"/>
      <c r="I29" s="3"/>
      <c r="J29" s="3"/>
      <c r="K29" s="34" t="s">
        <v>220</v>
      </c>
      <c r="L29" s="196"/>
      <c r="M29" s="198"/>
      <c r="N29" s="32"/>
      <c r="O29" s="29"/>
    </row>
    <row r="30" spans="1:53" ht="2.1" customHeight="1" x14ac:dyDescent="0.2">
      <c r="A30" s="2"/>
      <c r="B30" s="64"/>
      <c r="C30" s="3"/>
      <c r="D30" s="3"/>
      <c r="E30" s="3"/>
      <c r="F30" s="3"/>
      <c r="G30" s="3"/>
      <c r="H30" s="3"/>
      <c r="I30" s="3"/>
      <c r="J30" s="3"/>
      <c r="K30" s="34"/>
      <c r="L30" s="32"/>
      <c r="M30" s="33"/>
      <c r="N30" s="32"/>
      <c r="O30" s="29"/>
    </row>
    <row r="31" spans="1:53" ht="9" customHeight="1" x14ac:dyDescent="0.2">
      <c r="A31" s="2"/>
      <c r="B31" s="64"/>
      <c r="C31" s="3"/>
      <c r="D31" s="3"/>
      <c r="E31" s="3"/>
      <c r="F31" s="3"/>
      <c r="G31" s="3"/>
      <c r="H31" s="3"/>
      <c r="I31" s="3"/>
      <c r="J31" s="3"/>
      <c r="K31" s="32"/>
      <c r="L31" s="193" t="s">
        <v>21</v>
      </c>
      <c r="M31" s="193"/>
      <c r="N31" s="32"/>
      <c r="O31" s="29"/>
    </row>
    <row r="32" spans="1:53" ht="6" customHeight="1" x14ac:dyDescent="0.2">
      <c r="A32" s="2"/>
      <c r="B32" s="64"/>
      <c r="C32" s="3"/>
      <c r="D32" s="3"/>
      <c r="E32" s="3"/>
      <c r="F32" s="3"/>
      <c r="G32" s="3"/>
      <c r="H32" s="3"/>
      <c r="I32" s="3"/>
      <c r="J32" s="3"/>
      <c r="K32" s="32"/>
      <c r="L32" s="171"/>
      <c r="M32" s="171"/>
      <c r="N32" s="32"/>
      <c r="O32" s="29"/>
    </row>
    <row r="33" spans="1:15" ht="15.75" customHeight="1" x14ac:dyDescent="0.2">
      <c r="A33" s="2"/>
      <c r="B33" s="173" t="s">
        <v>1597</v>
      </c>
      <c r="C33" s="3"/>
      <c r="D33" s="3"/>
      <c r="E33" s="3"/>
      <c r="F33" s="3"/>
      <c r="G33" s="34" t="s">
        <v>1576</v>
      </c>
      <c r="H33" s="176" t="s">
        <v>1553</v>
      </c>
      <c r="I33" s="177"/>
      <c r="J33" s="177"/>
      <c r="K33" s="177"/>
      <c r="L33" s="177"/>
      <c r="M33" s="178"/>
      <c r="N33" s="3"/>
      <c r="O33" s="29"/>
    </row>
    <row r="34" spans="1:15" ht="7.5" customHeight="1" x14ac:dyDescent="0.2">
      <c r="A34" s="2"/>
      <c r="B34" s="64"/>
      <c r="C34" s="3"/>
      <c r="D34" s="3"/>
      <c r="E34" s="3"/>
      <c r="F34" s="3"/>
      <c r="G34" s="34"/>
      <c r="H34" s="168"/>
      <c r="I34" s="168"/>
      <c r="J34" s="168"/>
      <c r="K34" s="168"/>
      <c r="L34" s="168"/>
      <c r="M34" s="168"/>
      <c r="N34" s="3"/>
      <c r="O34" s="29"/>
    </row>
    <row r="35" spans="1:15" ht="15" customHeight="1" x14ac:dyDescent="0.2">
      <c r="A35" s="2"/>
      <c r="B35" s="3"/>
      <c r="C35" s="3"/>
      <c r="D35" s="144"/>
      <c r="E35" s="145" t="s">
        <v>7</v>
      </c>
      <c r="F35" s="202" t="s">
        <v>8</v>
      </c>
      <c r="G35" s="202"/>
      <c r="H35" s="146"/>
      <c r="I35" s="147"/>
      <c r="J35" s="147"/>
      <c r="K35" s="147"/>
      <c r="L35" s="147"/>
      <c r="M35" s="147"/>
      <c r="N35" s="148"/>
      <c r="O35" s="29"/>
    </row>
    <row r="36" spans="1:15" ht="3.95" customHeight="1" x14ac:dyDescent="0.2">
      <c r="A36" s="2"/>
      <c r="B36" s="3"/>
      <c r="C36" s="3"/>
      <c r="D36" s="149"/>
      <c r="E36" s="157"/>
      <c r="F36" s="157"/>
      <c r="G36" s="157"/>
      <c r="H36" s="157"/>
      <c r="I36" s="3"/>
      <c r="J36" s="3"/>
      <c r="K36" s="3"/>
      <c r="L36" s="3"/>
      <c r="M36" s="3"/>
      <c r="N36" s="150"/>
      <c r="O36" s="29"/>
    </row>
    <row r="37" spans="1:15" ht="15" customHeight="1" x14ac:dyDescent="0.2">
      <c r="A37" s="2"/>
      <c r="B37" s="3"/>
      <c r="C37" s="3"/>
      <c r="D37" s="151" t="s">
        <v>14</v>
      </c>
      <c r="E37" s="16"/>
      <c r="F37" s="194"/>
      <c r="G37" s="195"/>
      <c r="H37" s="14" t="s">
        <v>10</v>
      </c>
      <c r="I37" s="3"/>
      <c r="J37" s="3"/>
      <c r="K37" s="34" t="s">
        <v>322</v>
      </c>
      <c r="L37" s="179"/>
      <c r="M37" s="180"/>
      <c r="N37" s="150"/>
      <c r="O37" s="29"/>
    </row>
    <row r="38" spans="1:15" ht="3.95" customHeight="1" x14ac:dyDescent="0.2">
      <c r="A38" s="2"/>
      <c r="B38" s="3"/>
      <c r="C38" s="3"/>
      <c r="D38" s="149"/>
      <c r="E38" s="157"/>
      <c r="F38" s="157"/>
      <c r="G38" s="157"/>
      <c r="H38" s="157"/>
      <c r="I38" s="3"/>
      <c r="J38" s="3"/>
      <c r="K38" s="3"/>
      <c r="L38" s="3"/>
      <c r="M38" s="3"/>
      <c r="N38" s="150"/>
      <c r="O38" s="29"/>
    </row>
    <row r="39" spans="1:15" ht="15" customHeight="1" x14ac:dyDescent="0.2">
      <c r="A39" s="2"/>
      <c r="B39" s="3"/>
      <c r="C39" s="3"/>
      <c r="D39" s="151" t="s">
        <v>15</v>
      </c>
      <c r="E39" s="16"/>
      <c r="F39" s="194"/>
      <c r="G39" s="195"/>
      <c r="H39" s="14" t="s">
        <v>11</v>
      </c>
      <c r="I39" s="3"/>
      <c r="J39" s="3"/>
      <c r="K39" s="3"/>
      <c r="L39" s="3"/>
      <c r="M39" s="3"/>
      <c r="N39" s="150"/>
      <c r="O39" s="29"/>
    </row>
    <row r="40" spans="1:15" ht="5.25" customHeight="1" x14ac:dyDescent="0.2">
      <c r="A40" s="2"/>
      <c r="B40" s="64"/>
      <c r="C40" s="3"/>
      <c r="D40" s="152"/>
      <c r="E40" s="3"/>
      <c r="F40" s="3"/>
      <c r="G40" s="3"/>
      <c r="H40" s="3"/>
      <c r="I40" s="3"/>
      <c r="J40" s="3"/>
      <c r="K40" s="3"/>
      <c r="L40" s="3"/>
      <c r="M40" s="3"/>
      <c r="N40" s="150"/>
      <c r="O40" s="29"/>
    </row>
    <row r="41" spans="1:15" ht="14.85" customHeight="1" x14ac:dyDescent="0.2">
      <c r="A41" s="2"/>
      <c r="B41" s="3"/>
      <c r="C41" s="3"/>
      <c r="D41" s="149"/>
      <c r="E41" s="142" t="s">
        <v>7</v>
      </c>
      <c r="F41" s="142" t="s">
        <v>8</v>
      </c>
      <c r="G41" s="142" t="s">
        <v>9</v>
      </c>
      <c r="H41" s="32"/>
      <c r="I41" s="3"/>
      <c r="J41" s="3"/>
      <c r="K41" s="34" t="s">
        <v>1546</v>
      </c>
      <c r="L41" s="179"/>
      <c r="M41" s="180"/>
      <c r="N41" s="150"/>
      <c r="O41" s="29"/>
    </row>
    <row r="42" spans="1:15" ht="3.95" customHeight="1" x14ac:dyDescent="0.2">
      <c r="A42" s="2"/>
      <c r="B42" s="3"/>
      <c r="C42" s="3"/>
      <c r="D42" s="149"/>
      <c r="I42" s="3"/>
      <c r="J42" s="3"/>
      <c r="K42" s="3"/>
      <c r="L42" s="3"/>
      <c r="M42" s="3"/>
      <c r="N42" s="150"/>
      <c r="O42" s="29"/>
    </row>
    <row r="43" spans="1:15" ht="15" customHeight="1" x14ac:dyDescent="0.2">
      <c r="A43" s="2"/>
      <c r="B43" s="3"/>
      <c r="C43" s="3"/>
      <c r="D43" s="151" t="s">
        <v>14</v>
      </c>
      <c r="E43" s="16"/>
      <c r="F43" s="16"/>
      <c r="G43" s="15"/>
      <c r="H43" s="14" t="s">
        <v>10</v>
      </c>
      <c r="I43" s="3"/>
      <c r="J43" s="3"/>
      <c r="K43" s="3"/>
      <c r="L43" s="3"/>
      <c r="M43" s="3"/>
      <c r="N43" s="150"/>
      <c r="O43" s="29"/>
    </row>
    <row r="44" spans="1:15" ht="3.95" customHeight="1" x14ac:dyDescent="0.2">
      <c r="A44" s="2"/>
      <c r="B44" s="3"/>
      <c r="C44" s="3"/>
      <c r="D44" s="149"/>
      <c r="I44" s="3"/>
      <c r="J44" s="3"/>
      <c r="K44" s="3"/>
      <c r="L44" s="3"/>
      <c r="M44" s="3"/>
      <c r="N44" s="150"/>
      <c r="O44" s="29"/>
    </row>
    <row r="45" spans="1:15" ht="15" customHeight="1" x14ac:dyDescent="0.2">
      <c r="A45" s="2"/>
      <c r="B45" s="3"/>
      <c r="C45" s="3"/>
      <c r="D45" s="151" t="s">
        <v>15</v>
      </c>
      <c r="E45" s="16"/>
      <c r="F45" s="16"/>
      <c r="G45" s="15"/>
      <c r="H45" s="14" t="s">
        <v>11</v>
      </c>
      <c r="I45" s="3"/>
      <c r="J45" s="3"/>
      <c r="K45" s="3"/>
      <c r="L45" s="3"/>
      <c r="M45" s="143"/>
      <c r="N45" s="150"/>
      <c r="O45" s="29"/>
    </row>
    <row r="46" spans="1:15" ht="7.5" customHeight="1" x14ac:dyDescent="0.2">
      <c r="A46" s="2"/>
      <c r="B46" s="3"/>
      <c r="C46" s="3"/>
      <c r="D46" s="153"/>
      <c r="E46" s="154"/>
      <c r="F46" s="154"/>
      <c r="G46" s="154"/>
      <c r="H46" s="154"/>
      <c r="I46" s="154"/>
      <c r="J46" s="154"/>
      <c r="K46" s="155"/>
      <c r="L46" s="155"/>
      <c r="M46" s="155"/>
      <c r="N46" s="156"/>
      <c r="O46" s="29"/>
    </row>
    <row r="47" spans="1:15" ht="13.5" customHeight="1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2"/>
      <c r="L47" s="32"/>
      <c r="M47" s="32"/>
      <c r="N47" s="32"/>
      <c r="O47" s="29"/>
    </row>
    <row r="48" spans="1:15" ht="6" customHeight="1" x14ac:dyDescent="0.2">
      <c r="A48" s="2"/>
      <c r="B48" s="64"/>
      <c r="C48" s="3"/>
      <c r="D48" s="3"/>
      <c r="E48" s="3"/>
      <c r="F48" s="3"/>
      <c r="G48" s="3"/>
      <c r="H48" s="3"/>
      <c r="I48" s="3"/>
      <c r="J48" s="3"/>
      <c r="K48" s="32"/>
      <c r="L48" s="66"/>
      <c r="M48" s="66"/>
      <c r="N48" s="32"/>
      <c r="O48" s="29"/>
    </row>
    <row r="49" spans="1:53" ht="14.85" customHeight="1" x14ac:dyDescent="0.2">
      <c r="A49" s="2"/>
      <c r="B49" s="64" t="s">
        <v>265</v>
      </c>
      <c r="C49" s="3"/>
      <c r="D49" s="3"/>
      <c r="E49" s="3"/>
      <c r="F49" s="3"/>
      <c r="G49" s="3"/>
      <c r="H49" s="3"/>
      <c r="I49" s="3"/>
      <c r="J49" s="3"/>
      <c r="K49" s="34" t="s">
        <v>275</v>
      </c>
      <c r="L49" s="88"/>
      <c r="M49" s="38" t="s">
        <v>16</v>
      </c>
      <c r="N49" s="32"/>
      <c r="O49" s="29"/>
    </row>
    <row r="50" spans="1:53" ht="5.85" customHeight="1" x14ac:dyDescent="0.2">
      <c r="A50" s="2"/>
      <c r="B50" s="64"/>
      <c r="C50" s="3"/>
      <c r="D50" s="3"/>
      <c r="E50" s="3"/>
      <c r="F50" s="3"/>
      <c r="G50" s="3"/>
      <c r="H50" s="3"/>
      <c r="I50" s="3"/>
      <c r="J50" s="3"/>
      <c r="K50" s="32"/>
      <c r="L50" s="32"/>
      <c r="M50" s="32"/>
      <c r="N50" s="32"/>
      <c r="O50" s="29"/>
    </row>
    <row r="51" spans="1:53" ht="14.85" customHeight="1" x14ac:dyDescent="0.2">
      <c r="A51" s="2"/>
      <c r="B51" s="64" t="s">
        <v>266</v>
      </c>
      <c r="C51" s="3"/>
      <c r="D51" s="3"/>
      <c r="E51" s="3"/>
      <c r="F51" s="3"/>
      <c r="G51" s="3"/>
      <c r="H51" s="3"/>
      <c r="I51" s="3"/>
      <c r="J51" s="3"/>
      <c r="K51" s="34" t="s">
        <v>276</v>
      </c>
      <c r="L51" s="106"/>
      <c r="M51" s="38" t="s">
        <v>17</v>
      </c>
      <c r="N51" s="32"/>
      <c r="O51" s="29"/>
    </row>
    <row r="52" spans="1:53" ht="4.7" customHeight="1" x14ac:dyDescent="0.2">
      <c r="A52" s="2"/>
      <c r="B52" s="64"/>
      <c r="C52" s="3"/>
      <c r="D52" s="3"/>
      <c r="E52" s="3"/>
      <c r="F52" s="3"/>
      <c r="G52" s="3"/>
      <c r="H52" s="3"/>
      <c r="I52" s="3"/>
      <c r="J52" s="3"/>
      <c r="K52" s="32"/>
      <c r="L52" s="32"/>
      <c r="M52" s="32"/>
      <c r="N52" s="32"/>
      <c r="O52" s="29"/>
    </row>
    <row r="53" spans="1:53" ht="15" customHeight="1" x14ac:dyDescent="0.2">
      <c r="A53" s="2"/>
      <c r="B53" s="141" t="s">
        <v>267</v>
      </c>
      <c r="C53" s="3"/>
      <c r="D53" s="28"/>
      <c r="E53" s="3"/>
      <c r="G53" s="34" t="s">
        <v>1578</v>
      </c>
      <c r="H53" s="176" t="s">
        <v>1553</v>
      </c>
      <c r="I53" s="177"/>
      <c r="J53" s="177"/>
      <c r="K53" s="177"/>
      <c r="L53" s="177"/>
      <c r="M53" s="178"/>
      <c r="N53" s="3"/>
      <c r="O53" s="29"/>
    </row>
    <row r="54" spans="1:53" ht="9.75" customHeight="1" x14ac:dyDescent="0.2">
      <c r="A54" s="2"/>
      <c r="B54" s="64"/>
      <c r="C54" s="3"/>
      <c r="D54" s="28"/>
      <c r="E54" s="3"/>
      <c r="F54" s="3"/>
      <c r="G54" s="3"/>
      <c r="H54" s="3"/>
      <c r="I54" s="3"/>
      <c r="J54" s="3"/>
      <c r="K54" s="39"/>
      <c r="L54" s="3"/>
      <c r="M54" s="3"/>
      <c r="N54" s="3"/>
      <c r="O54" s="29"/>
    </row>
    <row r="55" spans="1:53" ht="12" customHeight="1" x14ac:dyDescent="0.2">
      <c r="A55" s="2"/>
      <c r="B55" s="64"/>
      <c r="C55" s="3"/>
      <c r="D55" s="164"/>
      <c r="E55" s="147"/>
      <c r="F55" s="147"/>
      <c r="G55" s="147"/>
      <c r="H55" s="147"/>
      <c r="I55" s="147"/>
      <c r="J55" s="147"/>
      <c r="K55" s="165"/>
      <c r="L55" s="147"/>
      <c r="M55" s="147"/>
      <c r="N55" s="148"/>
      <c r="O55" s="29"/>
    </row>
    <row r="56" spans="1:53" ht="15" customHeight="1" x14ac:dyDescent="0.2">
      <c r="A56" s="2"/>
      <c r="B56" s="3"/>
      <c r="C56" s="3"/>
      <c r="D56" s="166" t="s">
        <v>322</v>
      </c>
      <c r="E56" s="179"/>
      <c r="F56" s="182"/>
      <c r="G56" s="182"/>
      <c r="H56" s="182"/>
      <c r="I56" s="180"/>
      <c r="J56" s="3"/>
      <c r="K56" s="34" t="s">
        <v>1546</v>
      </c>
      <c r="L56" s="179"/>
      <c r="M56" s="180"/>
      <c r="N56" s="169"/>
      <c r="O56" s="29"/>
      <c r="U56" s="1"/>
      <c r="V56" s="1"/>
      <c r="W56" s="1"/>
      <c r="X56" s="1"/>
      <c r="Y56" s="1"/>
      <c r="Z56" s="1"/>
      <c r="AA56" s="1"/>
    </row>
    <row r="57" spans="1:53" ht="17.25" customHeight="1" x14ac:dyDescent="0.2">
      <c r="A57" s="2"/>
      <c r="B57" s="3"/>
      <c r="C57" s="3"/>
      <c r="D57" s="162"/>
      <c r="E57" s="154"/>
      <c r="F57" s="154"/>
      <c r="G57" s="154"/>
      <c r="H57" s="154"/>
      <c r="I57" s="154"/>
      <c r="J57" s="154"/>
      <c r="K57" s="167"/>
      <c r="L57" s="154"/>
      <c r="M57" s="154"/>
      <c r="N57" s="163"/>
      <c r="O57" s="29"/>
    </row>
    <row r="58" spans="1:53" ht="10.5" customHeight="1" x14ac:dyDescent="0.2">
      <c r="A58" s="2"/>
      <c r="B58" s="3"/>
      <c r="C58" s="3"/>
      <c r="D58" s="28"/>
      <c r="E58" s="3"/>
      <c r="F58" s="3"/>
      <c r="G58" s="3"/>
      <c r="H58" s="3"/>
      <c r="I58" s="3"/>
      <c r="J58" s="3"/>
      <c r="K58" s="3"/>
      <c r="L58" s="3"/>
      <c r="M58" s="3"/>
      <c r="N58" s="3"/>
      <c r="O58" s="29"/>
    </row>
    <row r="59" spans="1:53" s="13" customFormat="1" ht="21" customHeight="1" thickBot="1" x14ac:dyDescent="0.3">
      <c r="A59" s="10"/>
      <c r="B59" s="65"/>
      <c r="C59" s="65"/>
      <c r="D59" s="11" t="s">
        <v>1599</v>
      </c>
      <c r="E59" s="11"/>
      <c r="F59" s="11"/>
      <c r="G59" s="11"/>
      <c r="H59" s="12"/>
      <c r="I59" s="12"/>
      <c r="J59" s="12"/>
      <c r="K59" s="12"/>
      <c r="L59" s="12"/>
      <c r="M59" s="12"/>
      <c r="N59" s="12"/>
      <c r="O59" s="35"/>
      <c r="P59" s="99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</row>
    <row r="60" spans="1:53" s="13" customFormat="1" ht="9.75" customHeight="1" thickTop="1" x14ac:dyDescent="0.25">
      <c r="A60" s="10"/>
      <c r="B60" s="65"/>
      <c r="C60" s="65"/>
      <c r="D60" s="67"/>
      <c r="E60" s="67"/>
      <c r="F60" s="67"/>
      <c r="G60" s="67"/>
      <c r="H60" s="18"/>
      <c r="I60" s="18"/>
      <c r="J60" s="18"/>
      <c r="K60" s="18"/>
      <c r="L60" s="18"/>
      <c r="M60" s="18"/>
      <c r="N60" s="18"/>
      <c r="O60" s="35"/>
      <c r="P60" s="99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</row>
    <row r="61" spans="1:53" s="13" customFormat="1" ht="13.5" customHeight="1" x14ac:dyDescent="0.25">
      <c r="A61" s="10"/>
      <c r="B61" s="81" t="s">
        <v>268</v>
      </c>
      <c r="C61" s="65"/>
      <c r="D61" s="67"/>
      <c r="E61" s="67"/>
      <c r="F61" s="67"/>
      <c r="G61" s="67"/>
      <c r="H61" s="18"/>
      <c r="I61" s="18"/>
      <c r="J61" s="18"/>
      <c r="K61" s="34" t="s">
        <v>1605</v>
      </c>
      <c r="L61" s="196"/>
      <c r="M61" s="197"/>
      <c r="N61" s="198"/>
      <c r="O61" s="35"/>
      <c r="P61" s="99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</row>
    <row r="62" spans="1:53" s="13" customFormat="1" ht="2.4500000000000002" customHeight="1" x14ac:dyDescent="0.2">
      <c r="A62" s="10"/>
      <c r="B62" s="86"/>
      <c r="C62" s="65"/>
      <c r="D62" s="67"/>
      <c r="E62" s="67"/>
      <c r="F62" s="67"/>
      <c r="G62" s="67"/>
      <c r="H62" s="18"/>
      <c r="I62" s="18"/>
      <c r="J62" s="18"/>
      <c r="K62" s="18"/>
      <c r="L62" s="69"/>
      <c r="M62" s="70"/>
      <c r="N62" s="71"/>
      <c r="O62" s="35"/>
      <c r="P62" s="99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</row>
    <row r="63" spans="1:53" s="13" customFormat="1" ht="7.9" customHeight="1" x14ac:dyDescent="0.25">
      <c r="A63" s="10"/>
      <c r="B63" s="36"/>
      <c r="C63" s="65"/>
      <c r="D63" s="67"/>
      <c r="E63" s="67"/>
      <c r="F63" s="67"/>
      <c r="G63" s="67"/>
      <c r="H63" s="18"/>
      <c r="I63" s="18"/>
      <c r="J63" s="18"/>
      <c r="K63" s="18"/>
      <c r="L63" s="193" t="s">
        <v>21</v>
      </c>
      <c r="M63" s="193"/>
      <c r="N63" s="193"/>
      <c r="O63" s="35"/>
      <c r="P63" s="99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</row>
    <row r="64" spans="1:53" s="13" customFormat="1" ht="4.5" customHeight="1" x14ac:dyDescent="0.25">
      <c r="A64" s="10"/>
      <c r="B64" s="36"/>
      <c r="C64" s="65"/>
      <c r="D64" s="67"/>
      <c r="E64" s="67"/>
      <c r="F64" s="67"/>
      <c r="G64" s="67"/>
      <c r="H64" s="18"/>
      <c r="I64" s="18"/>
      <c r="J64" s="18"/>
      <c r="K64" s="18"/>
      <c r="L64" s="72"/>
      <c r="M64" s="72"/>
      <c r="N64" s="71"/>
      <c r="O64" s="35"/>
      <c r="P64" s="99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</row>
    <row r="65" spans="1:53" s="13" customFormat="1" ht="15" customHeight="1" x14ac:dyDescent="0.25">
      <c r="A65" s="10"/>
      <c r="B65" s="81"/>
      <c r="C65" s="65"/>
      <c r="D65" s="67"/>
      <c r="E65" s="67"/>
      <c r="F65" s="67"/>
      <c r="G65" s="67"/>
      <c r="H65" s="18"/>
      <c r="I65" s="18"/>
      <c r="J65" s="18"/>
      <c r="K65" s="34" t="s">
        <v>1598</v>
      </c>
      <c r="L65" s="196"/>
      <c r="M65" s="197"/>
      <c r="N65" s="198"/>
      <c r="O65" s="35"/>
      <c r="P65" s="99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</row>
    <row r="66" spans="1:53" s="13" customFormat="1" ht="3" customHeight="1" x14ac:dyDescent="0.25">
      <c r="A66" s="10"/>
      <c r="B66" s="65"/>
      <c r="C66" s="65"/>
      <c r="D66" s="68"/>
      <c r="E66" s="68"/>
      <c r="F66" s="67"/>
      <c r="G66" s="67"/>
      <c r="H66" s="18"/>
      <c r="I66" s="18"/>
      <c r="J66" s="18"/>
      <c r="K66" s="18"/>
      <c r="L66" s="18"/>
      <c r="M66" s="18"/>
      <c r="N66" s="18"/>
      <c r="O66" s="35"/>
      <c r="P66" s="99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</row>
    <row r="67" spans="1:53" s="13" customFormat="1" ht="15.75" customHeight="1" x14ac:dyDescent="0.25">
      <c r="A67" s="10"/>
      <c r="B67" s="65"/>
      <c r="C67" s="65"/>
      <c r="D67" s="68"/>
      <c r="E67" s="68"/>
      <c r="F67" s="67"/>
      <c r="G67" s="67"/>
      <c r="H67" s="18"/>
      <c r="I67" s="18"/>
      <c r="J67" s="18"/>
      <c r="K67" s="94"/>
      <c r="L67" s="193" t="s">
        <v>21</v>
      </c>
      <c r="M67" s="193"/>
      <c r="N67" s="193"/>
      <c r="O67" s="35"/>
      <c r="P67" s="99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</row>
    <row r="68" spans="1:53" s="13" customFormat="1" ht="9" customHeight="1" x14ac:dyDescent="0.25">
      <c r="A68" s="10"/>
      <c r="B68" s="86"/>
      <c r="C68" s="65"/>
      <c r="D68" s="67"/>
      <c r="E68" s="67"/>
      <c r="F68" s="67"/>
      <c r="G68" s="67"/>
      <c r="H68" s="18"/>
      <c r="I68" s="18"/>
      <c r="J68" s="18"/>
      <c r="K68" s="34"/>
      <c r="L68" s="18"/>
      <c r="M68" s="18"/>
      <c r="N68" s="18"/>
      <c r="O68" s="35"/>
      <c r="P68" s="99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</row>
    <row r="69" spans="1:53" ht="13.15" customHeight="1" x14ac:dyDescent="0.2">
      <c r="A69" s="2"/>
      <c r="B69" s="64" t="s">
        <v>269</v>
      </c>
      <c r="C69" s="3"/>
      <c r="D69" s="140" t="s">
        <v>1566</v>
      </c>
      <c r="E69" s="37"/>
      <c r="F69" s="37"/>
      <c r="G69" s="37"/>
      <c r="H69" s="32"/>
      <c r="I69" s="32"/>
      <c r="J69" s="32"/>
      <c r="K69" s="32"/>
      <c r="L69" s="32"/>
      <c r="M69" s="32"/>
      <c r="N69" s="32"/>
      <c r="O69" s="29"/>
    </row>
    <row r="70" spans="1:53" ht="11.1" customHeight="1" x14ac:dyDescent="0.2">
      <c r="A70" s="2"/>
      <c r="B70" s="64"/>
      <c r="C70" s="3"/>
      <c r="D70" s="91"/>
      <c r="E70" s="37"/>
      <c r="F70" s="37"/>
      <c r="G70" s="37"/>
      <c r="H70" s="32"/>
      <c r="I70" s="32"/>
      <c r="J70" s="32"/>
      <c r="K70" s="32"/>
      <c r="L70" s="32"/>
      <c r="M70" s="32"/>
      <c r="N70" s="32"/>
      <c r="O70" s="29"/>
    </row>
    <row r="71" spans="1:53" ht="15.75" customHeight="1" x14ac:dyDescent="0.2">
      <c r="A71" s="2"/>
      <c r="B71" s="64"/>
      <c r="C71" s="3"/>
      <c r="D71" s="38"/>
      <c r="E71" s="37"/>
      <c r="F71" s="37"/>
      <c r="G71" s="34" t="s">
        <v>1577</v>
      </c>
      <c r="H71" s="176" t="s">
        <v>1553</v>
      </c>
      <c r="I71" s="177"/>
      <c r="J71" s="177"/>
      <c r="K71" s="177"/>
      <c r="L71" s="177"/>
      <c r="M71" s="178"/>
      <c r="N71" s="32"/>
      <c r="O71" s="29"/>
    </row>
    <row r="72" spans="1:53" ht="8.25" customHeight="1" x14ac:dyDescent="0.2">
      <c r="A72" s="2"/>
      <c r="B72" s="3"/>
      <c r="C72" s="3"/>
      <c r="D72" s="31"/>
      <c r="E72" s="3"/>
      <c r="F72" s="3"/>
      <c r="G72" s="3"/>
      <c r="H72" s="3"/>
      <c r="I72" s="3"/>
      <c r="J72" s="3"/>
      <c r="K72" s="32"/>
      <c r="L72" s="32"/>
      <c r="M72" s="32"/>
      <c r="N72" s="32"/>
      <c r="O72" s="29"/>
    </row>
    <row r="73" spans="1:53" ht="4.5" customHeight="1" x14ac:dyDescent="0.2">
      <c r="A73" s="2"/>
      <c r="B73" s="3"/>
      <c r="C73" s="3"/>
      <c r="D73" s="158"/>
      <c r="E73" s="147"/>
      <c r="F73" s="147"/>
      <c r="G73" s="147"/>
      <c r="H73" s="147"/>
      <c r="I73" s="147"/>
      <c r="J73" s="147"/>
      <c r="K73" s="146"/>
      <c r="L73" s="146"/>
      <c r="M73" s="146"/>
      <c r="N73" s="159"/>
      <c r="O73" s="29"/>
    </row>
    <row r="74" spans="1:53" ht="15" customHeight="1" x14ac:dyDescent="0.2">
      <c r="A74" s="2"/>
      <c r="B74" s="3"/>
      <c r="C74" s="3"/>
      <c r="D74" s="149"/>
      <c r="E74" s="142" t="s">
        <v>7</v>
      </c>
      <c r="F74" s="142" t="s">
        <v>8</v>
      </c>
      <c r="G74" s="142" t="s">
        <v>9</v>
      </c>
      <c r="H74" s="32"/>
      <c r="I74" s="3"/>
      <c r="J74" s="32"/>
      <c r="K74" s="32"/>
      <c r="L74" s="32"/>
      <c r="M74" s="32"/>
      <c r="N74" s="160"/>
      <c r="O74" s="29"/>
    </row>
    <row r="75" spans="1:53" ht="3.95" customHeight="1" x14ac:dyDescent="0.2">
      <c r="A75" s="2"/>
      <c r="B75" s="3"/>
      <c r="C75" s="3"/>
      <c r="D75" s="149"/>
      <c r="E75" s="157"/>
      <c r="F75" s="157"/>
      <c r="G75" s="157"/>
      <c r="H75" s="157"/>
      <c r="I75" s="3"/>
      <c r="J75" s="32"/>
      <c r="K75" s="32"/>
      <c r="L75" s="32"/>
      <c r="M75" s="32"/>
      <c r="N75" s="160"/>
      <c r="O75" s="29"/>
    </row>
    <row r="76" spans="1:53" ht="15" customHeight="1" x14ac:dyDescent="0.2">
      <c r="A76" s="2"/>
      <c r="B76" s="3"/>
      <c r="C76" s="3"/>
      <c r="D76" s="151" t="s">
        <v>14</v>
      </c>
      <c r="E76" s="16"/>
      <c r="F76" s="16"/>
      <c r="G76" s="15"/>
      <c r="H76" s="130" t="s">
        <v>10</v>
      </c>
      <c r="I76" s="3"/>
      <c r="J76" s="32"/>
      <c r="K76" s="34" t="s">
        <v>322</v>
      </c>
      <c r="L76" s="179"/>
      <c r="M76" s="180"/>
      <c r="N76" s="160"/>
      <c r="O76" s="29"/>
    </row>
    <row r="77" spans="1:53" ht="3.95" customHeight="1" x14ac:dyDescent="0.2">
      <c r="A77" s="2"/>
      <c r="B77" s="3"/>
      <c r="C77" s="3"/>
      <c r="D77" s="149"/>
      <c r="E77" s="157"/>
      <c r="F77" s="157"/>
      <c r="G77" s="157"/>
      <c r="H77" s="157"/>
      <c r="I77" s="3"/>
      <c r="J77" s="32"/>
      <c r="K77" s="3"/>
      <c r="L77" s="3"/>
      <c r="M77" s="3"/>
      <c r="N77" s="150"/>
      <c r="O77" s="29"/>
    </row>
    <row r="78" spans="1:53" ht="15" customHeight="1" x14ac:dyDescent="0.2">
      <c r="A78" s="2"/>
      <c r="B78" s="3"/>
      <c r="C78" s="3"/>
      <c r="D78" s="151" t="s">
        <v>15</v>
      </c>
      <c r="E78" s="16"/>
      <c r="F78" s="16"/>
      <c r="G78" s="15"/>
      <c r="H78" s="14" t="s">
        <v>11</v>
      </c>
      <c r="I78" s="3"/>
      <c r="J78" s="32"/>
      <c r="K78" s="3"/>
      <c r="L78" s="3"/>
      <c r="M78" s="3"/>
      <c r="N78" s="150"/>
      <c r="O78" s="29"/>
    </row>
    <row r="79" spans="1:53" ht="3.6" customHeight="1" x14ac:dyDescent="0.2">
      <c r="A79" s="2"/>
      <c r="B79" s="3"/>
      <c r="C79" s="3"/>
      <c r="D79" s="161"/>
      <c r="E79" s="3"/>
      <c r="F79" s="3"/>
      <c r="G79" s="3"/>
      <c r="H79" s="3"/>
      <c r="I79" s="3"/>
      <c r="J79" s="32"/>
      <c r="K79" s="3"/>
      <c r="L79" s="3"/>
      <c r="M79" s="3"/>
      <c r="N79" s="150"/>
      <c r="O79" s="29"/>
    </row>
    <row r="80" spans="1:53" ht="15" customHeight="1" x14ac:dyDescent="0.2">
      <c r="A80" s="2"/>
      <c r="B80" s="3"/>
      <c r="C80" s="3"/>
      <c r="D80" s="149"/>
      <c r="E80" s="142" t="s">
        <v>7</v>
      </c>
      <c r="F80" s="192" t="s">
        <v>8</v>
      </c>
      <c r="G80" s="192"/>
      <c r="H80" s="32"/>
      <c r="I80" s="3"/>
      <c r="J80" s="32"/>
      <c r="K80" s="34" t="s">
        <v>1546</v>
      </c>
      <c r="L80" s="179"/>
      <c r="M80" s="180"/>
      <c r="N80" s="150"/>
      <c r="O80" s="29"/>
    </row>
    <row r="81" spans="1:53" ht="3.95" customHeight="1" x14ac:dyDescent="0.2">
      <c r="A81" s="2"/>
      <c r="B81" s="3"/>
      <c r="C81" s="3"/>
      <c r="D81" s="149"/>
      <c r="E81" s="157"/>
      <c r="F81" s="157"/>
      <c r="G81" s="157"/>
      <c r="H81" s="157"/>
      <c r="I81" s="3"/>
      <c r="J81" s="32"/>
      <c r="K81" s="32"/>
      <c r="L81" s="32"/>
      <c r="M81" s="32"/>
      <c r="N81" s="160"/>
      <c r="O81" s="29"/>
    </row>
    <row r="82" spans="1:53" ht="15" customHeight="1" x14ac:dyDescent="0.2">
      <c r="A82" s="2"/>
      <c r="B82" s="3"/>
      <c r="C82" s="3"/>
      <c r="D82" s="151" t="s">
        <v>14</v>
      </c>
      <c r="E82" s="16"/>
      <c r="F82" s="194"/>
      <c r="G82" s="195"/>
      <c r="H82" s="14" t="s">
        <v>10</v>
      </c>
      <c r="I82" s="3"/>
      <c r="J82" s="32"/>
      <c r="K82" s="32"/>
      <c r="L82" s="32"/>
      <c r="M82" s="32"/>
      <c r="N82" s="160"/>
      <c r="O82" s="29"/>
    </row>
    <row r="83" spans="1:53" ht="3.95" customHeight="1" x14ac:dyDescent="0.2">
      <c r="A83" s="2"/>
      <c r="B83" s="3"/>
      <c r="C83" s="3"/>
      <c r="D83" s="149"/>
      <c r="E83" s="157"/>
      <c r="F83" s="157"/>
      <c r="G83" s="157"/>
      <c r="H83" s="157"/>
      <c r="I83" s="3"/>
      <c r="J83" s="3"/>
      <c r="K83" s="3"/>
      <c r="L83" s="3"/>
      <c r="M83" s="3"/>
      <c r="N83" s="150"/>
      <c r="O83" s="29"/>
    </row>
    <row r="84" spans="1:53" ht="15" customHeight="1" x14ac:dyDescent="0.2">
      <c r="A84" s="2"/>
      <c r="B84" s="3"/>
      <c r="C84" s="3"/>
      <c r="D84" s="151" t="s">
        <v>15</v>
      </c>
      <c r="E84" s="16"/>
      <c r="F84" s="194"/>
      <c r="G84" s="195"/>
      <c r="H84" s="14" t="s">
        <v>11</v>
      </c>
      <c r="I84" s="3"/>
      <c r="J84" s="3"/>
      <c r="K84" s="3"/>
      <c r="L84" s="3"/>
      <c r="M84" s="3"/>
      <c r="N84" s="150"/>
      <c r="O84" s="29"/>
    </row>
    <row r="85" spans="1:53" ht="8.25" customHeight="1" x14ac:dyDescent="0.2">
      <c r="A85" s="2"/>
      <c r="B85" s="3"/>
      <c r="C85" s="3"/>
      <c r="D85" s="162"/>
      <c r="E85" s="154"/>
      <c r="F85" s="154"/>
      <c r="G85" s="154"/>
      <c r="H85" s="154"/>
      <c r="I85" s="154"/>
      <c r="J85" s="154"/>
      <c r="K85" s="154"/>
      <c r="L85" s="154"/>
      <c r="M85" s="154"/>
      <c r="N85" s="163"/>
      <c r="O85" s="29"/>
    </row>
    <row r="86" spans="1:53" s="13" customFormat="1" ht="7.9" customHeight="1" x14ac:dyDescent="0.25">
      <c r="A86" s="10"/>
      <c r="B86" s="65"/>
      <c r="C86" s="65"/>
      <c r="D86" s="68"/>
      <c r="F86" s="67"/>
      <c r="G86" s="67"/>
      <c r="H86" s="18"/>
      <c r="I86" s="18"/>
      <c r="J86" s="18"/>
      <c r="K86" s="18"/>
      <c r="L86" s="18"/>
      <c r="M86" s="18"/>
      <c r="N86" s="18"/>
      <c r="O86" s="35"/>
      <c r="P86" s="99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</row>
    <row r="87" spans="1:53" ht="15" customHeight="1" x14ac:dyDescent="0.2">
      <c r="A87" s="2"/>
      <c r="B87" s="64"/>
      <c r="C87" s="3"/>
      <c r="D87" s="28"/>
      <c r="E87" s="3"/>
      <c r="F87" s="3"/>
      <c r="G87" s="3"/>
      <c r="H87" s="3"/>
      <c r="I87" s="3"/>
      <c r="J87" s="3"/>
      <c r="K87" s="34" t="s">
        <v>13</v>
      </c>
      <c r="L87" s="196"/>
      <c r="M87" s="197"/>
      <c r="N87" s="198"/>
      <c r="O87" s="29"/>
    </row>
    <row r="88" spans="1:53" ht="2.4500000000000002" customHeight="1" x14ac:dyDescent="0.2">
      <c r="A88" s="2"/>
      <c r="B88" s="3"/>
      <c r="C88" s="3"/>
      <c r="D88" s="28"/>
      <c r="E88" s="3"/>
      <c r="F88" s="3"/>
      <c r="G88" s="3"/>
      <c r="H88" s="3"/>
      <c r="I88" s="3"/>
      <c r="J88" s="3"/>
      <c r="K88" s="3"/>
      <c r="L88" s="32"/>
      <c r="M88" s="33"/>
      <c r="N88" s="3"/>
      <c r="O88" s="29"/>
    </row>
    <row r="89" spans="1:53" ht="9.6" customHeight="1" x14ac:dyDescent="0.2">
      <c r="A89" s="2"/>
      <c r="B89" s="3"/>
      <c r="C89" s="3"/>
      <c r="D89" s="28"/>
      <c r="E89" s="3"/>
      <c r="F89" s="3"/>
      <c r="G89" s="3"/>
      <c r="H89" s="3"/>
      <c r="I89" s="3"/>
      <c r="J89" s="3"/>
      <c r="K89" s="3"/>
      <c r="L89" s="193" t="s">
        <v>21</v>
      </c>
      <c r="M89" s="193"/>
      <c r="N89" s="193"/>
      <c r="O89" s="29"/>
    </row>
    <row r="90" spans="1:53" ht="9.4" customHeight="1" x14ac:dyDescent="0.2">
      <c r="A90" s="2"/>
      <c r="B90" s="3"/>
      <c r="C90" s="3"/>
      <c r="D90" s="28"/>
      <c r="E90" s="3"/>
      <c r="F90" s="3"/>
      <c r="G90" s="3"/>
      <c r="H90" s="3"/>
      <c r="I90" s="3"/>
      <c r="J90" s="3"/>
      <c r="K90" s="3"/>
      <c r="L90" s="3"/>
      <c r="M90" s="3"/>
      <c r="N90" s="3"/>
      <c r="O90" s="29"/>
    </row>
    <row r="91" spans="1:53" ht="60" customHeight="1" x14ac:dyDescent="0.2">
      <c r="A91" s="2"/>
      <c r="B91" s="81" t="s">
        <v>272</v>
      </c>
      <c r="C91" s="64"/>
      <c r="D91" s="28"/>
      <c r="E91" s="3"/>
      <c r="F91" s="3"/>
      <c r="G91" s="3"/>
      <c r="H91" s="3"/>
      <c r="I91" s="3"/>
      <c r="J91" s="3"/>
      <c r="K91" s="82" t="s">
        <v>278</v>
      </c>
      <c r="L91" s="189"/>
      <c r="M91" s="190"/>
      <c r="N91" s="191"/>
      <c r="O91" s="29"/>
    </row>
    <row r="92" spans="1:53" ht="10.5" customHeight="1" x14ac:dyDescent="0.2">
      <c r="A92" s="2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3"/>
      <c r="M92" s="3"/>
      <c r="N92" s="3"/>
      <c r="O92" s="29"/>
    </row>
    <row r="93" spans="1:53" ht="15" customHeight="1" x14ac:dyDescent="0.2">
      <c r="A93" s="2"/>
      <c r="B93" s="64" t="s">
        <v>270</v>
      </c>
      <c r="C93" s="3"/>
      <c r="D93" s="28"/>
      <c r="E93" s="3"/>
      <c r="F93" s="3"/>
      <c r="G93" s="3"/>
      <c r="H93" s="3"/>
      <c r="I93" s="3"/>
      <c r="J93" s="3"/>
      <c r="K93" s="39" t="s">
        <v>1600</v>
      </c>
      <c r="L93" s="223"/>
      <c r="M93" s="38"/>
      <c r="N93" s="3"/>
      <c r="O93" s="29"/>
    </row>
    <row r="94" spans="1:53" ht="10.5" customHeight="1" x14ac:dyDescent="0.2">
      <c r="A94" s="2"/>
      <c r="B94" s="3"/>
      <c r="C94" s="3"/>
      <c r="D94" s="28"/>
      <c r="E94" s="3"/>
      <c r="F94" s="3"/>
      <c r="G94" s="3"/>
      <c r="H94" s="3"/>
      <c r="I94" s="3"/>
      <c r="J94" s="3"/>
      <c r="K94" s="3"/>
      <c r="L94" s="3"/>
      <c r="M94" s="3"/>
      <c r="N94" s="3"/>
      <c r="O94" s="29"/>
    </row>
    <row r="95" spans="1:53" s="13" customFormat="1" ht="21" customHeight="1" thickBot="1" x14ac:dyDescent="0.3">
      <c r="A95" s="10"/>
      <c r="B95" s="65"/>
      <c r="C95" s="65"/>
      <c r="D95" s="11" t="s">
        <v>1603</v>
      </c>
      <c r="E95" s="11"/>
      <c r="F95" s="11"/>
      <c r="G95" s="11"/>
      <c r="H95" s="12"/>
      <c r="I95" s="12"/>
      <c r="J95" s="12"/>
      <c r="K95" s="12"/>
      <c r="L95" s="12"/>
      <c r="M95" s="12"/>
      <c r="N95" s="12"/>
      <c r="O95" s="35"/>
      <c r="P95" s="99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</row>
    <row r="96" spans="1:53" s="13" customFormat="1" ht="9.75" customHeight="1" thickTop="1" x14ac:dyDescent="0.25">
      <c r="A96" s="10"/>
      <c r="B96" s="65"/>
      <c r="C96" s="65"/>
      <c r="D96" s="67"/>
      <c r="E96" s="67"/>
      <c r="F96" s="67"/>
      <c r="G96" s="67"/>
      <c r="H96" s="18"/>
      <c r="I96" s="18"/>
      <c r="J96" s="18"/>
      <c r="K96" s="18"/>
      <c r="L96" s="18"/>
      <c r="M96" s="18"/>
      <c r="N96" s="18"/>
      <c r="O96" s="35"/>
      <c r="P96" s="99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</row>
    <row r="97" spans="1:53" s="13" customFormat="1" ht="15" customHeight="1" x14ac:dyDescent="0.25">
      <c r="A97" s="10"/>
      <c r="B97" s="81" t="s">
        <v>271</v>
      </c>
      <c r="C97" s="65"/>
      <c r="D97" s="67"/>
      <c r="E97" s="67"/>
      <c r="F97" s="67"/>
      <c r="G97" s="67"/>
      <c r="H97" s="18"/>
      <c r="I97" s="18"/>
      <c r="J97" s="18"/>
      <c r="K97" s="34" t="s">
        <v>1595</v>
      </c>
      <c r="L97" s="196"/>
      <c r="M97" s="197"/>
      <c r="N97" s="198"/>
      <c r="O97" s="35"/>
      <c r="P97" s="99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</row>
    <row r="98" spans="1:53" s="13" customFormat="1" ht="3" customHeight="1" x14ac:dyDescent="0.25">
      <c r="A98" s="10"/>
      <c r="B98" s="65"/>
      <c r="C98" s="65"/>
      <c r="D98" s="68"/>
      <c r="E98" s="68"/>
      <c r="F98" s="67"/>
      <c r="G98" s="67"/>
      <c r="H98" s="18"/>
      <c r="I98" s="18"/>
      <c r="J98" s="18"/>
      <c r="K98" s="18"/>
      <c r="L98" s="18"/>
      <c r="M98" s="18"/>
      <c r="N98" s="18"/>
      <c r="O98" s="35"/>
      <c r="P98" s="99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</row>
    <row r="99" spans="1:53" s="13" customFormat="1" ht="15.75" customHeight="1" x14ac:dyDescent="0.25">
      <c r="A99" s="10"/>
      <c r="B99" s="65"/>
      <c r="C99" s="65"/>
      <c r="D99" s="68"/>
      <c r="E99" s="68"/>
      <c r="F99" s="67"/>
      <c r="G99" s="67"/>
      <c r="H99" s="18"/>
      <c r="I99" s="18"/>
      <c r="J99" s="18"/>
      <c r="K99" s="94"/>
      <c r="L99" s="193" t="s">
        <v>21</v>
      </c>
      <c r="M99" s="193"/>
      <c r="N99" s="193"/>
      <c r="O99" s="35"/>
      <c r="P99" s="99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</row>
    <row r="100" spans="1:53" s="13" customFormat="1" ht="21" customHeight="1" thickBot="1" x14ac:dyDescent="0.3">
      <c r="A100" s="10"/>
      <c r="B100" s="65"/>
      <c r="C100" s="65"/>
      <c r="D100" s="11" t="s">
        <v>1604</v>
      </c>
      <c r="E100" s="11"/>
      <c r="F100" s="11"/>
      <c r="G100" s="11"/>
      <c r="H100" s="12"/>
      <c r="I100" s="12"/>
      <c r="J100" s="12"/>
      <c r="K100" s="12"/>
      <c r="L100" s="12"/>
      <c r="M100" s="12"/>
      <c r="N100" s="12"/>
      <c r="O100" s="35"/>
      <c r="P100" s="99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</row>
    <row r="101" spans="1:53" s="13" customFormat="1" ht="9.75" customHeight="1" thickTop="1" x14ac:dyDescent="0.25">
      <c r="A101" s="10"/>
      <c r="B101" s="65"/>
      <c r="C101" s="65"/>
      <c r="D101" s="67"/>
      <c r="E101" s="67"/>
      <c r="F101" s="67"/>
      <c r="G101" s="67"/>
      <c r="H101" s="18"/>
      <c r="I101" s="18"/>
      <c r="J101" s="18"/>
      <c r="K101" s="18"/>
      <c r="L101" s="18"/>
      <c r="M101" s="18"/>
      <c r="N101" s="18"/>
      <c r="O101" s="35"/>
      <c r="P101" s="99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</row>
    <row r="102" spans="1:53" s="13" customFormat="1" ht="15" customHeight="1" x14ac:dyDescent="0.25">
      <c r="A102" s="10"/>
      <c r="B102" s="81" t="s">
        <v>10</v>
      </c>
      <c r="C102" s="65"/>
      <c r="D102" s="67"/>
      <c r="E102" s="67"/>
      <c r="F102" s="67"/>
      <c r="G102" s="67"/>
      <c r="H102" s="18"/>
      <c r="I102" s="18"/>
      <c r="J102" s="18"/>
      <c r="K102" s="34" t="s">
        <v>1601</v>
      </c>
      <c r="L102" s="196"/>
      <c r="M102" s="197"/>
      <c r="N102" s="198"/>
      <c r="O102" s="35"/>
      <c r="P102" s="99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</row>
    <row r="103" spans="1:53" s="13" customFormat="1" ht="3" customHeight="1" x14ac:dyDescent="0.25">
      <c r="A103" s="10"/>
      <c r="B103" s="65"/>
      <c r="C103" s="65"/>
      <c r="D103" s="68"/>
      <c r="E103" s="68"/>
      <c r="F103" s="67"/>
      <c r="G103" s="67"/>
      <c r="H103" s="18"/>
      <c r="I103" s="18"/>
      <c r="J103" s="18"/>
      <c r="K103" s="18"/>
      <c r="L103" s="18"/>
      <c r="M103" s="18"/>
      <c r="N103" s="18"/>
      <c r="O103" s="35"/>
      <c r="P103" s="99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</row>
    <row r="104" spans="1:53" s="13" customFormat="1" ht="15.75" customHeight="1" x14ac:dyDescent="0.25">
      <c r="A104" s="10"/>
      <c r="B104" s="65"/>
      <c r="C104" s="65"/>
      <c r="D104" s="68"/>
      <c r="E104" s="68"/>
      <c r="F104" s="67"/>
      <c r="G104" s="67"/>
      <c r="H104" s="18"/>
      <c r="I104" s="18"/>
      <c r="J104" s="18"/>
      <c r="K104" s="94"/>
      <c r="L104" s="193" t="s">
        <v>21</v>
      </c>
      <c r="M104" s="193"/>
      <c r="N104" s="193"/>
      <c r="O104" s="35"/>
      <c r="P104" s="99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</row>
    <row r="105" spans="1:53" s="13" customFormat="1" ht="15" customHeight="1" x14ac:dyDescent="0.25">
      <c r="A105" s="10"/>
      <c r="C105" s="65"/>
      <c r="D105" s="67"/>
      <c r="E105" s="67"/>
      <c r="F105" s="67"/>
      <c r="G105" s="67"/>
      <c r="H105" s="18"/>
      <c r="I105" s="18"/>
      <c r="J105" s="18"/>
      <c r="K105" s="34" t="s">
        <v>279</v>
      </c>
      <c r="L105" s="211"/>
      <c r="M105" s="212"/>
      <c r="N105" s="213"/>
      <c r="O105" s="35"/>
      <c r="P105" s="99" t="str">
        <f>IF(ISBLANK(L105), "", VLOOKUP(L105,VtsZonesList[],2,FALSE))</f>
        <v/>
      </c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</row>
    <row r="106" spans="1:53" ht="10.5" customHeight="1" x14ac:dyDescent="0.2">
      <c r="A106" s="2"/>
      <c r="B106" s="64"/>
      <c r="C106" s="3"/>
      <c r="D106" s="3"/>
      <c r="E106" s="3"/>
      <c r="F106" s="3"/>
      <c r="G106" s="3"/>
      <c r="H106" s="3"/>
      <c r="I106" s="3"/>
      <c r="J106" s="3"/>
      <c r="K106" s="32"/>
      <c r="L106" s="32"/>
      <c r="M106" s="32"/>
      <c r="N106" s="32"/>
      <c r="O106" s="29"/>
    </row>
    <row r="107" spans="1:53" ht="5.85" customHeight="1" x14ac:dyDescent="0.2">
      <c r="A107" s="2"/>
      <c r="B107" s="3"/>
      <c r="C107" s="3"/>
      <c r="D107" s="28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29"/>
    </row>
    <row r="108" spans="1:53" ht="15" customHeight="1" x14ac:dyDescent="0.2">
      <c r="A108" s="2"/>
      <c r="B108" s="64" t="s">
        <v>273</v>
      </c>
      <c r="C108" s="3"/>
      <c r="D108" s="28"/>
      <c r="E108" s="3"/>
      <c r="F108" s="3"/>
      <c r="G108" s="3"/>
      <c r="H108" s="3"/>
      <c r="I108" s="3"/>
      <c r="J108" s="3"/>
      <c r="K108" s="39" t="s">
        <v>1243</v>
      </c>
      <c r="L108" s="131"/>
      <c r="M108" s="38" t="s">
        <v>5</v>
      </c>
      <c r="N108" s="3"/>
      <c r="O108" s="29"/>
    </row>
    <row r="109" spans="1:53" ht="9.4" customHeight="1" x14ac:dyDescent="0.2">
      <c r="A109" s="2"/>
      <c r="B109" s="3"/>
      <c r="C109" s="3"/>
      <c r="D109" s="28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29"/>
    </row>
    <row r="110" spans="1:53" ht="54.6" customHeight="1" x14ac:dyDescent="0.2">
      <c r="A110" s="2"/>
      <c r="B110" s="81" t="s">
        <v>274</v>
      </c>
      <c r="C110" s="84"/>
      <c r="D110" s="84"/>
      <c r="E110" s="84"/>
      <c r="F110" s="84"/>
      <c r="G110" s="84"/>
      <c r="H110" s="84"/>
      <c r="I110" s="84"/>
      <c r="J110" s="84"/>
      <c r="K110" s="82" t="s">
        <v>277</v>
      </c>
      <c r="L110" s="189"/>
      <c r="M110" s="190"/>
      <c r="N110" s="191"/>
      <c r="O110" s="29"/>
    </row>
    <row r="111" spans="1:53" ht="5.85" customHeight="1" x14ac:dyDescent="0.2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2"/>
      <c r="L111" s="32"/>
      <c r="M111" s="32"/>
      <c r="N111" s="32"/>
      <c r="O111" s="29"/>
    </row>
    <row r="112" spans="1:53" ht="15" customHeight="1" x14ac:dyDescent="0.2">
      <c r="A112" s="2"/>
      <c r="B112" s="64" t="s">
        <v>282</v>
      </c>
      <c r="C112" s="3"/>
      <c r="D112" s="28"/>
      <c r="E112" s="3"/>
      <c r="F112" s="3"/>
      <c r="G112" s="3"/>
      <c r="H112" s="3"/>
      <c r="I112" s="3"/>
      <c r="J112" s="3"/>
      <c r="K112" s="39" t="s">
        <v>280</v>
      </c>
      <c r="L112" s="186"/>
      <c r="M112" s="187"/>
      <c r="N112" s="188"/>
      <c r="O112" s="29"/>
    </row>
    <row r="113" spans="1:15" ht="15" customHeight="1" x14ac:dyDescent="0.2">
      <c r="A113" s="2"/>
      <c r="B113" s="3"/>
      <c r="C113" s="3"/>
      <c r="D113" s="28"/>
      <c r="E113" s="3"/>
      <c r="F113" s="3"/>
      <c r="G113" s="3"/>
      <c r="H113" s="3"/>
      <c r="I113" s="3"/>
      <c r="J113" s="3"/>
      <c r="K113" s="73" t="s">
        <v>281</v>
      </c>
      <c r="L113" s="3"/>
      <c r="M113" s="3"/>
      <c r="N113" s="3"/>
      <c r="O113" s="29"/>
    </row>
    <row r="114" spans="1:15" ht="9.4" customHeight="1" x14ac:dyDescent="0.2">
      <c r="A114" s="2"/>
      <c r="B114" s="3"/>
      <c r="C114" s="3"/>
      <c r="D114" s="28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29"/>
    </row>
    <row r="115" spans="1:15" ht="54.6" customHeight="1" x14ac:dyDescent="0.2">
      <c r="A115" s="2"/>
      <c r="B115" s="81" t="s">
        <v>1588</v>
      </c>
      <c r="C115" s="84"/>
      <c r="D115" s="84"/>
      <c r="E115" s="84"/>
      <c r="F115" s="84"/>
      <c r="G115" s="84"/>
      <c r="H115" s="84"/>
      <c r="I115" s="84"/>
      <c r="J115" s="84"/>
      <c r="K115" s="82" t="s">
        <v>1589</v>
      </c>
      <c r="L115" s="189"/>
      <c r="M115" s="190"/>
      <c r="N115" s="191"/>
      <c r="O115" s="29"/>
    </row>
    <row r="116" spans="1:15" ht="5.85" customHeight="1" x14ac:dyDescent="0.2">
      <c r="A116" s="2"/>
      <c r="B116" s="3"/>
      <c r="C116" s="3"/>
      <c r="D116" s="2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29"/>
    </row>
    <row r="117" spans="1:15" ht="15" customHeight="1" x14ac:dyDescent="0.2">
      <c r="A117" s="2"/>
      <c r="B117" s="64" t="s">
        <v>11</v>
      </c>
      <c r="C117" s="3"/>
      <c r="D117" s="28"/>
      <c r="E117" s="3"/>
      <c r="F117" s="3"/>
      <c r="G117" s="3"/>
      <c r="H117" s="3"/>
      <c r="I117" s="3"/>
      <c r="J117" s="3"/>
      <c r="K117" s="39" t="s">
        <v>1590</v>
      </c>
      <c r="L117" s="131"/>
      <c r="M117" s="38"/>
      <c r="N117" s="3"/>
      <c r="O117" s="29"/>
    </row>
    <row r="118" spans="1:15" ht="9.4" customHeight="1" x14ac:dyDescent="0.2">
      <c r="A118" s="2"/>
      <c r="B118" s="3"/>
      <c r="C118" s="3"/>
      <c r="D118" s="2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29"/>
    </row>
    <row r="119" spans="1:15" ht="54.6" customHeight="1" x14ac:dyDescent="0.2">
      <c r="A119" s="2"/>
      <c r="B119" s="81" t="s">
        <v>1591</v>
      </c>
      <c r="C119" s="84"/>
      <c r="D119" s="84"/>
      <c r="E119" s="84"/>
      <c r="F119" s="84"/>
      <c r="G119" s="84"/>
      <c r="H119" s="84"/>
      <c r="I119" s="84"/>
      <c r="J119" s="84"/>
      <c r="K119" s="82" t="s">
        <v>1250</v>
      </c>
      <c r="L119" s="189"/>
      <c r="M119" s="190"/>
      <c r="N119" s="191"/>
      <c r="O119" s="29"/>
    </row>
    <row r="120" spans="1:15" ht="5.85" customHeight="1" x14ac:dyDescent="0.2">
      <c r="A120" s="2"/>
      <c r="B120" s="3"/>
      <c r="C120" s="3"/>
      <c r="D120" s="28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29"/>
    </row>
    <row r="121" spans="1:15" ht="15" hidden="1" customHeight="1" x14ac:dyDescent="0.2">
      <c r="A121" s="2"/>
      <c r="B121" s="64" t="s">
        <v>1592</v>
      </c>
      <c r="C121" s="3"/>
      <c r="D121" s="28"/>
      <c r="E121" s="3"/>
      <c r="F121" s="3"/>
      <c r="G121" s="3"/>
      <c r="H121" s="3"/>
      <c r="I121" s="3"/>
      <c r="J121" s="3"/>
      <c r="K121" s="39" t="s">
        <v>1602</v>
      </c>
      <c r="L121" s="131"/>
      <c r="M121" s="38"/>
      <c r="N121" s="3"/>
      <c r="O121" s="29"/>
    </row>
    <row r="122" spans="1:15" ht="9.4" hidden="1" customHeight="1" x14ac:dyDescent="0.2">
      <c r="A122" s="2"/>
      <c r="B122" s="3"/>
      <c r="C122" s="3"/>
      <c r="D122" s="28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29"/>
    </row>
    <row r="123" spans="1:15" ht="11.25" customHeight="1" x14ac:dyDescent="0.2">
      <c r="A123" s="2"/>
      <c r="B123" s="3"/>
      <c r="C123" s="3"/>
      <c r="D123" s="28"/>
      <c r="E123" s="3"/>
      <c r="F123" s="3"/>
      <c r="G123" s="3"/>
      <c r="H123" s="3"/>
      <c r="I123" s="3"/>
      <c r="J123" s="3"/>
      <c r="K123" s="73"/>
      <c r="L123" s="3"/>
      <c r="M123" s="3"/>
      <c r="N123" s="3"/>
      <c r="O123" s="29"/>
    </row>
    <row r="124" spans="1:15" ht="15" customHeight="1" x14ac:dyDescent="0.25">
      <c r="A124" s="183" t="s">
        <v>1323</v>
      </c>
      <c r="B124" s="184"/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5"/>
    </row>
    <row r="125" spans="1:15" ht="15" customHeight="1" x14ac:dyDescent="0.2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29"/>
    </row>
    <row r="126" spans="1:15" ht="15" customHeight="1" x14ac:dyDescent="0.2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29"/>
    </row>
    <row r="127" spans="1:15" ht="15" customHeight="1" x14ac:dyDescent="0.2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87"/>
      <c r="O127" s="29"/>
    </row>
    <row r="128" spans="1:15" ht="15" customHeight="1" x14ac:dyDescent="0.2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87"/>
      <c r="O128" s="29"/>
    </row>
    <row r="129" spans="1:15" ht="15" customHeight="1" x14ac:dyDescent="0.2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87"/>
      <c r="O129" s="29"/>
    </row>
    <row r="130" spans="1:15" ht="15" customHeight="1" thickBot="1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30"/>
    </row>
    <row r="131" spans="1:15" s="102" customFormat="1" x14ac:dyDescent="0.2"/>
    <row r="132" spans="1:15" s="102" customFormat="1" x14ac:dyDescent="0.2"/>
    <row r="133" spans="1:15" s="102" customFormat="1" x14ac:dyDescent="0.2"/>
    <row r="134" spans="1:15" s="102" customFormat="1" ht="15" hidden="1" x14ac:dyDescent="0.2">
      <c r="D134" s="129"/>
      <c r="E134" s="209" t="s">
        <v>19</v>
      </c>
      <c r="F134" s="210"/>
      <c r="K134" s="139" t="s">
        <v>1561</v>
      </c>
      <c r="L134" s="138" t="s">
        <v>1564</v>
      </c>
      <c r="M134" s="138" t="s">
        <v>1565</v>
      </c>
    </row>
    <row r="135" spans="1:15" s="102" customFormat="1" ht="15" hidden="1" x14ac:dyDescent="0.2">
      <c r="D135" s="129" t="s">
        <v>1558</v>
      </c>
      <c r="E135" s="181" t="str">
        <f>IF(H33=K138,"unlocode",IF(H33=K137,"coordinates_dms",IF(H33=K136,"coordinates_dm",IF(H33=K139,"unlocode",""))))</f>
        <v/>
      </c>
      <c r="F135" s="181"/>
      <c r="K135" s="132" t="s">
        <v>1553</v>
      </c>
      <c r="L135" s="132" t="s">
        <v>1553</v>
      </c>
      <c r="M135" s="132" t="s">
        <v>1553</v>
      </c>
    </row>
    <row r="136" spans="1:15" s="102" customFormat="1" ht="15" hidden="1" x14ac:dyDescent="0.2">
      <c r="D136" s="129" t="s">
        <v>1559</v>
      </c>
      <c r="E136" s="174" t="str">
        <f>IF(H71=L136,"unlocode",IF(H71=L138,"coordinates_dms",IF(H71=L139,"coordinates_dm",IF(H71=L137,"unlocode",""))))</f>
        <v/>
      </c>
      <c r="F136" s="174"/>
      <c r="K136" s="170" t="s">
        <v>1562</v>
      </c>
      <c r="L136" s="133" t="s">
        <v>322</v>
      </c>
      <c r="M136" s="133" t="s">
        <v>322</v>
      </c>
    </row>
    <row r="137" spans="1:15" s="102" customFormat="1" ht="15" hidden="1" x14ac:dyDescent="0.2">
      <c r="D137" s="129" t="s">
        <v>1560</v>
      </c>
      <c r="E137" s="175" t="str">
        <f>"unlocode"</f>
        <v>unlocode</v>
      </c>
      <c r="F137" s="175"/>
      <c r="K137" s="170" t="s">
        <v>1563</v>
      </c>
      <c r="L137" s="133" t="s">
        <v>1546</v>
      </c>
      <c r="M137" s="133" t="s">
        <v>1546</v>
      </c>
    </row>
    <row r="138" spans="1:15" s="102" customFormat="1" hidden="1" x14ac:dyDescent="0.2">
      <c r="D138" s="129"/>
      <c r="E138" s="129"/>
      <c r="K138" s="133" t="s">
        <v>322</v>
      </c>
      <c r="L138" s="133" t="s">
        <v>1563</v>
      </c>
    </row>
    <row r="139" spans="1:15" s="102" customFormat="1" ht="15" hidden="1" x14ac:dyDescent="0.25">
      <c r="D139" s="129" t="s">
        <v>1575</v>
      </c>
      <c r="E139" s="101" t="str">
        <f>TRIM(SUBSTITUTE(currentNameInput,CHAR(10)," "))</f>
        <v/>
      </c>
      <c r="K139" s="133" t="s">
        <v>1546</v>
      </c>
      <c r="L139" s="133" t="s">
        <v>1562</v>
      </c>
    </row>
    <row r="140" spans="1:15" s="102" customFormat="1" ht="15" hidden="1" x14ac:dyDescent="0.25">
      <c r="D140" s="129" t="s">
        <v>1574</v>
      </c>
      <c r="E140" s="101" t="str">
        <f>TRIM(SUBSTITUTE(callSignInput,CHAR(10)," "))</f>
        <v/>
      </c>
    </row>
    <row r="141" spans="1:15" s="102" customFormat="1" ht="15" hidden="1" x14ac:dyDescent="0.25">
      <c r="D141" s="129" t="s">
        <v>1573</v>
      </c>
      <c r="E141" s="101" t="str">
        <f>TRIM(SUBSTITUTE(masterFirstNameInput,CHAR(10)," "))</f>
        <v/>
      </c>
    </row>
    <row r="142" spans="1:15" s="102" customFormat="1" ht="15" hidden="1" x14ac:dyDescent="0.25">
      <c r="D142" s="129" t="s">
        <v>1572</v>
      </c>
      <c r="E142" s="101" t="str">
        <f>TRIM(SUBSTITUTE(masterLastNameInput,CHAR(10)," "))</f>
        <v/>
      </c>
    </row>
    <row r="143" spans="1:15" s="102" customFormat="1" ht="15" hidden="1" x14ac:dyDescent="0.25">
      <c r="D143" s="129" t="s">
        <v>1571</v>
      </c>
      <c r="E143" s="101" t="str">
        <f>SUBSTITUTE(shipAgentInput,CHAR(10)," ")</f>
        <v/>
      </c>
    </row>
    <row r="144" spans="1:15" s="102" customFormat="1" ht="15" hidden="1" x14ac:dyDescent="0.25">
      <c r="D144" s="129" t="s">
        <v>1570</v>
      </c>
      <c r="E144" s="101" t="str">
        <f>IF(
    H53=M137,
    SUBSTITUTE(lastPortOfCallLocationNameInput,CHAR(10)," "),
    IF(
        H53=M136,
        SUBSTITUTE(lastPortOfCallUnlocodeInput,CHAR(10)," "),
        "")
)</f>
        <v/>
      </c>
    </row>
    <row r="145" spans="4:5" s="102" customFormat="1" ht="15" hidden="1" x14ac:dyDescent="0.25">
      <c r="D145" s="129" t="s">
        <v>1568</v>
      </c>
      <c r="E145" s="101" t="str">
        <f>IF(H71=L137,SUBSTITUTE(destinationLocationNameInput,CHAR(10)," "),SUBSTITUTE(destinationUnlocodeInput,CHAR(10)," "))</f>
        <v/>
      </c>
    </row>
    <row r="146" spans="4:5" s="102" customFormat="1" ht="15" hidden="1" x14ac:dyDescent="0.25">
      <c r="D146" s="129" t="s">
        <v>1569</v>
      </c>
      <c r="E146" s="101" t="str">
        <f>IF(H33=K139,SUBSTITUTE(vesselCurrentPositionLocationNameInput,CHAR(10)," "),SUBSTITUTE(vesselCurrentPositionUnlocodeInput,CHAR(10)," "))</f>
        <v/>
      </c>
    </row>
    <row r="147" spans="4:5" s="102" customFormat="1" x14ac:dyDescent="0.2"/>
    <row r="148" spans="4:5" s="102" customFormat="1" x14ac:dyDescent="0.2">
      <c r="E148" s="100"/>
    </row>
    <row r="149" spans="4:5" s="102" customFormat="1" x14ac:dyDescent="0.2"/>
    <row r="150" spans="4:5" s="102" customFormat="1" x14ac:dyDescent="0.2">
      <c r="E150" s="98"/>
    </row>
    <row r="151" spans="4:5" s="102" customFormat="1" x14ac:dyDescent="0.2">
      <c r="E151" s="98"/>
    </row>
    <row r="152" spans="4:5" s="102" customFormat="1" x14ac:dyDescent="0.2"/>
    <row r="153" spans="4:5" s="102" customFormat="1" x14ac:dyDescent="0.2">
      <c r="E153" s="98"/>
    </row>
    <row r="154" spans="4:5" s="102" customFormat="1" x14ac:dyDescent="0.2">
      <c r="E154" s="98"/>
    </row>
    <row r="155" spans="4:5" s="102" customFormat="1" x14ac:dyDescent="0.2"/>
    <row r="156" spans="4:5" s="102" customFormat="1" x14ac:dyDescent="0.2"/>
    <row r="157" spans="4:5" s="102" customFormat="1" x14ac:dyDescent="0.2"/>
    <row r="158" spans="4:5" s="102" customFormat="1" x14ac:dyDescent="0.2"/>
    <row r="159" spans="4:5" s="102" customFormat="1" x14ac:dyDescent="0.2"/>
    <row r="160" spans="4:5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</sheetData>
  <sheetProtection algorithmName="SHA-512" hashValue="AHvCZoRDeFJ/B6BRs07ZQ7Kt8n4FXRbpf6hNq79g38KCldKho7KwXqn8y839kVVva3xG+ROzr+fK3gyG4VOGjQ==" saltValue="DK1ED4o2j67eN7RPFEuIEg==" spinCount="100000" sheet="1" objects="1" scenarios="1"/>
  <mergeCells count="44">
    <mergeCell ref="L56:M56"/>
    <mergeCell ref="E134:F134"/>
    <mergeCell ref="F84:G84"/>
    <mergeCell ref="L76:M76"/>
    <mergeCell ref="H71:M71"/>
    <mergeCell ref="L97:N97"/>
    <mergeCell ref="L99:N99"/>
    <mergeCell ref="L102:N102"/>
    <mergeCell ref="L104:N104"/>
    <mergeCell ref="L115:N115"/>
    <mergeCell ref="L119:N119"/>
    <mergeCell ref="L65:N65"/>
    <mergeCell ref="L61:N61"/>
    <mergeCell ref="L63:N63"/>
    <mergeCell ref="L105:N105"/>
    <mergeCell ref="L67:N67"/>
    <mergeCell ref="F37:G37"/>
    <mergeCell ref="F39:G39"/>
    <mergeCell ref="F35:G35"/>
    <mergeCell ref="E19:H19"/>
    <mergeCell ref="L41:M41"/>
    <mergeCell ref="E22:H22"/>
    <mergeCell ref="E24:H24"/>
    <mergeCell ref="E13:H13"/>
    <mergeCell ref="E17:H17"/>
    <mergeCell ref="L29:M29"/>
    <mergeCell ref="L31:M31"/>
    <mergeCell ref="E15:H15"/>
    <mergeCell ref="E136:F136"/>
    <mergeCell ref="E137:F137"/>
    <mergeCell ref="H33:M33"/>
    <mergeCell ref="L37:M37"/>
    <mergeCell ref="E135:F135"/>
    <mergeCell ref="H53:M53"/>
    <mergeCell ref="E56:I56"/>
    <mergeCell ref="A124:O124"/>
    <mergeCell ref="L112:N112"/>
    <mergeCell ref="L91:N91"/>
    <mergeCell ref="F80:G80"/>
    <mergeCell ref="L110:N110"/>
    <mergeCell ref="L89:N89"/>
    <mergeCell ref="F82:G82"/>
    <mergeCell ref="L80:M80"/>
    <mergeCell ref="L87:N87"/>
  </mergeCells>
  <conditionalFormatting sqref="D43 D45">
    <cfRule type="expression" dxfId="95" priority="490">
      <formula>$H$33&lt;&gt;$K$137</formula>
    </cfRule>
  </conditionalFormatting>
  <conditionalFormatting sqref="D56">
    <cfRule type="expression" dxfId="94" priority="492">
      <formula>$H$53&lt;&gt;$M$136</formula>
    </cfRule>
  </conditionalFormatting>
  <conditionalFormatting sqref="E35:G35 D37:D39">
    <cfRule type="expression" dxfId="93" priority="493">
      <formula>$H$33&lt;&gt;$K$136</formula>
    </cfRule>
  </conditionalFormatting>
  <conditionalFormatting sqref="E74:G74 D76 D78">
    <cfRule type="expression" dxfId="92" priority="465">
      <formula>$H$71&lt;&gt;$L$138</formula>
    </cfRule>
  </conditionalFormatting>
  <conditionalFormatting sqref="E80:G80 D82 D84">
    <cfRule type="expression" dxfId="91" priority="468">
      <formula>$H$71&lt;&gt;$L$139</formula>
    </cfRule>
  </conditionalFormatting>
  <conditionalFormatting sqref="E37:H37 E39:H39">
    <cfRule type="expression" dxfId="90" priority="499">
      <formula>$H$33&lt;&gt;$K$136</formula>
    </cfRule>
  </conditionalFormatting>
  <conditionalFormatting sqref="E41:H45">
    <cfRule type="expression" dxfId="89" priority="501">
      <formula>$H$33&lt;&gt;$K$137</formula>
    </cfRule>
  </conditionalFormatting>
  <conditionalFormatting sqref="E76:H76 E78:H78">
    <cfRule type="expression" dxfId="88" priority="449">
      <formula>$H$71&lt;&gt;$L$138</formula>
    </cfRule>
  </conditionalFormatting>
  <conditionalFormatting sqref="E82:H82 E84:H84">
    <cfRule type="expression" dxfId="87" priority="422">
      <formula>$H$71&lt;&gt;$L$139</formula>
    </cfRule>
  </conditionalFormatting>
  <conditionalFormatting sqref="E56:I56">
    <cfRule type="expression" dxfId="86" priority="502">
      <formula>$H$53&lt;&gt;$M$136</formula>
    </cfRule>
  </conditionalFormatting>
  <conditionalFormatting sqref="H33:H34">
    <cfRule type="expression" dxfId="85" priority="503">
      <formula>$H$33=$K$135</formula>
    </cfRule>
  </conditionalFormatting>
  <conditionalFormatting sqref="H53">
    <cfRule type="expression" dxfId="84" priority="504">
      <formula>$H$53=$M$135</formula>
    </cfRule>
  </conditionalFormatting>
  <conditionalFormatting sqref="H71">
    <cfRule type="expression" dxfId="83" priority="481">
      <formula>$H$71=$L$135</formula>
    </cfRule>
  </conditionalFormatting>
  <conditionalFormatting sqref="K37:M37">
    <cfRule type="expression" dxfId="82" priority="471">
      <formula>$H$33&lt;&gt;$K$138</formula>
    </cfRule>
  </conditionalFormatting>
  <conditionalFormatting sqref="K41:M41">
    <cfRule type="expression" dxfId="81" priority="505">
      <formula>$H$33&lt;&gt;$L$137</formula>
    </cfRule>
  </conditionalFormatting>
  <conditionalFormatting sqref="K56:M56">
    <cfRule type="expression" dxfId="80" priority="506">
      <formula>$H$53&lt;&gt;$M$137</formula>
    </cfRule>
  </conditionalFormatting>
  <conditionalFormatting sqref="K76:M76">
    <cfRule type="expression" dxfId="79" priority="485">
      <formula>$H$71&lt;&gt;$L$136</formula>
    </cfRule>
  </conditionalFormatting>
  <conditionalFormatting sqref="K80:M80">
    <cfRule type="expression" dxfId="78" priority="486">
      <formula>$H$71&lt;&gt;$L$137</formula>
    </cfRule>
  </conditionalFormatting>
  <conditionalFormatting sqref="N10">
    <cfRule type="expression" dxfId="77" priority="33">
      <formula>(compareVersionsMinor = FALSE)</formula>
    </cfRule>
  </conditionalFormatting>
  <dataValidations count="31">
    <dataValidation type="whole" allowBlank="1" showErrorMessage="1" errorTitle="Invalid MMSI Number" error="MMSI number must be an 9-digit number." promptTitle="Test" prompt="Test" sqref="L13">
      <formula1>100000000</formula1>
      <formula2>999999999</formula2>
    </dataValidation>
    <dataValidation type="whole" allowBlank="1" showErrorMessage="1" errorTitle="Invalid IMO Number" error="IMO number must be a 7-digit number." sqref="L15">
      <formula1>1000000</formula1>
      <formula2>9999999</formula2>
    </dataValidation>
    <dataValidation type="decimal" allowBlank="1" showErrorMessage="1" errorTitle="Invalid Heading Value" error="Heading must be a number between 0 and 360." sqref="L49 L82">
      <formula1>0</formula1>
      <formula2>360</formula2>
    </dataValidation>
    <dataValidation type="list" allowBlank="1" showInputMessage="1" showErrorMessage="1" sqref="H45 H78 H39 H84">
      <formula1>"W,E"</formula1>
    </dataValidation>
    <dataValidation type="list" allowBlank="1" showInputMessage="1" showErrorMessage="1" sqref="H43 H76 H37 H82">
      <formula1>"N,S"</formula1>
    </dataValidation>
    <dataValidation type="decimal" allowBlank="1" showErrorMessage="1" errorTitle="Invalid Draught Value" error="Draught value must be between 0 and 30." sqref="L108">
      <formula1>0</formula1>
      <formula2>30</formula2>
    </dataValidation>
    <dataValidation type="decimal" allowBlank="1" showErrorMessage="1" errorTitle="Invalid Value" error="Invalid coordinate value. Seconds must be a number between 0 and 59.99." sqref="G43 G45 G76 G78">
      <formula1>0</formula1>
      <formula2>59.99</formula2>
    </dataValidation>
    <dataValidation type="whole" allowBlank="1" showErrorMessage="1" errorTitle="Invalid Value" error="Invalid coordinate value. Minutes must be a whole number between 0 and 59." sqref="F78 F45 F76 F43">
      <formula1>0</formula1>
      <formula2>59</formula2>
    </dataValidation>
    <dataValidation type="whole" allowBlank="1" showErrorMessage="1" errorTitle="Invalid Value" error="Invalid coordinate value. Latitude Degrees must be a whole number between 0 and 90." sqref="E76 E43 E37 E82">
      <formula1>0</formula1>
      <formula2>90</formula2>
    </dataValidation>
    <dataValidation type="whole" allowBlank="1" showErrorMessage="1" errorTitle="Invalid Value" error="Invalid coordinate value. Longitude Degrees must be a whole number between 0 and 180." sqref="E45 E78 E39 E84">
      <formula1>0</formula1>
      <formula2>180</formula2>
    </dataValidation>
    <dataValidation type="textLength" operator="lessThanOrEqual" allowBlank="1" showErrorMessage="1" errorTitle="Invalid Value" error="Entered value must be less than or equal to 255 characters." sqref="L112:N112 L93">
      <formula1>255</formula1>
    </dataValidation>
    <dataValidation type="decimal" allowBlank="1" showErrorMessage="1" errorTitle="Invalid Value" error="Invalid coordinate value. Minutes must be a decimal number between 0 and 59.99." sqref="F37:G37 F39:G39 F82:G82">
      <formula1>0</formula1>
      <formula2>59.99</formula2>
    </dataValidation>
    <dataValidation type="decimal" allowBlank="1" showErrorMessage="1" errorTitle="Invalid Value" error="Invalid coordinate value. Minutes must be a whole number between 0 and 59.99." sqref="F84:G84">
      <formula1>0</formula1>
      <formula2>59.99</formula2>
    </dataValidation>
    <dataValidation type="decimal" allowBlank="1" showErrorMessage="1" errorTitle="Invalid Speed Value" error="Speed value must be a number between 0 and 100." sqref="L51">
      <formula1>0</formula1>
      <formula2>100</formula2>
    </dataValidation>
    <dataValidation type="custom" operator="greaterThan" allowBlank="1" showErrorMessage="1" errorTitle="Invalid DateTime Format" error="Date must be in YYYY-MM-DD hh:mm format." sqref="L65:N65">
      <formula1>ISNUMBER(berthDepartureTime)</formula1>
    </dataValidation>
    <dataValidation type="custom" allowBlank="1" showErrorMessage="1" errorTitle="Invalid DateTime Format" error="Date must be in YYYY-MM-DD hh:mm format." sqref="L29:M29">
      <formula1>ISNUMBER(currentPositionTime)</formula1>
    </dataValidation>
    <dataValidation type="custom" allowBlank="1" showErrorMessage="1" errorTitle="Invalid DateTime Format" error="Date must be in YYYY-MM-DD hh:mm format." sqref="L61:N61">
      <formula1>ISNUMBER(vtsZoneArrivalTime)</formula1>
    </dataValidation>
    <dataValidation type="custom" allowBlank="1" showErrorMessage="1" errorTitle="Invalid DateTime Format" error="Date must be in YYYY-MM-DD hh:mm format." sqref="L87:N87">
      <formula1>ISNUMBER(destinationArrivalTime)</formula1>
    </dataValidation>
    <dataValidation type="textLength" operator="equal" allowBlank="1" showErrorMessage="1" errorTitle="Invalid Value" error="UNLOCODE value must be 5 characters long." sqref="N76 E56 L76 L37 N37:O37">
      <formula1>5</formula1>
    </dataValidation>
    <dataValidation type="list" allowBlank="1" showInputMessage="1" showErrorMessage="1" sqref="H53:M53">
      <formula1>$M$135:$M$137</formula1>
    </dataValidation>
    <dataValidation type="list" allowBlank="1" showInputMessage="1" showErrorMessage="1" sqref="H71:M71">
      <formula1>$L$135:$L$139</formula1>
    </dataValidation>
    <dataValidation type="list" allowBlank="1" showInputMessage="1" showErrorMessage="1" sqref="H33:M33">
      <formula1>$K$135:$K$139</formula1>
    </dataValidation>
    <dataValidation type="textLength" operator="lessThanOrEqual" allowBlank="1" showErrorMessage="1" errorTitle="Invalid value" error="Entered value must be less than or equal to 255 characters." sqref="L24 L20">
      <formula1>255</formula1>
    </dataValidation>
    <dataValidation type="decimal" operator="greaterThan" allowBlank="1" showErrorMessage="1" errorTitle="Invalid value" error="The value must be a decimal number greater than zero." promptTitle="Test" prompt="Test" sqref="L22">
      <formula1>0</formula1>
    </dataValidation>
    <dataValidation type="decimal" allowBlank="1" showErrorMessage="1" errorTitle="Persons on Board" error="Must be between 0 and 99999." sqref="L117">
      <formula1>0</formula1>
      <formula2>99999</formula2>
    </dataValidation>
    <dataValidation type="textLength" operator="lessThanOrEqual" allowBlank="1" showErrorMessage="1" errorTitle="Invalid Value" error="Entered value must be less than or equal to 510 characters." sqref="L115:N115 L110:N110 L91:N91">
      <formula1>510</formula1>
    </dataValidation>
    <dataValidation type="textLength" operator="lessThanOrEqual" allowBlank="1" showInputMessage="1" showErrorMessage="1" errorTitle="Invalid value" error="Entered value must be less than or equal to 255 characters." sqref="L119:N119">
      <formula1>510</formula1>
    </dataValidation>
    <dataValidation type="custom" operator="greaterThan" allowBlank="1" showErrorMessage="1" errorTitle="Invalid DateTime Format" error="Date must be in YYYY-MM-DD hh:mm format." sqref="L97:N97">
      <formula1>ISNUMBER(destinationExitVtsZoneDateTime)</formula1>
    </dataValidation>
    <dataValidation type="custom" operator="greaterThan" allowBlank="1" showErrorMessage="1" errorTitle="Invalid DateTime Format" error="Date must be in YYYY-MM-DD hh:mm format." sqref="L102:N102">
      <formula1>ISNUMBER(nextReportETA)</formula1>
    </dataValidation>
    <dataValidation type="decimal" operator="greaterThanOrEqual" allowBlank="1" showInputMessage="1" showErrorMessage="1" errorTitle="Invalid value" error="The value must be a decimal number greater than zero." sqref="E22:H22">
      <formula1>0</formula1>
    </dataValidation>
    <dataValidation type="whole" operator="greaterThanOrEqual" allowBlank="1" showInputMessage="1" showErrorMessage="1" errorTitle="Invalid value" error="Entered value must be an integer." sqref="E24:H24">
      <formula1>0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data!$A$3:$A$12</xm:f>
          </x14:formula1>
          <xm:sqref>L105:N105 L65:N67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253C77"/>
  </sheetPr>
  <dimension ref="A1:M78"/>
  <sheetViews>
    <sheetView zoomScaleNormal="100" workbookViewId="0">
      <selection activeCell="L105" sqref="L105:N105"/>
    </sheetView>
  </sheetViews>
  <sheetFormatPr defaultColWidth="8.7109375" defaultRowHeight="12.75" x14ac:dyDescent="0.2"/>
  <cols>
    <col min="1" max="1" width="1.7109375" style="1" customWidth="1"/>
    <col min="2" max="2" width="2.5703125" style="1" customWidth="1"/>
    <col min="3" max="3" width="2.42578125" style="26" customWidth="1"/>
    <col min="4" max="4" width="34.85546875" style="1" customWidth="1"/>
    <col min="5" max="5" width="52" style="1" customWidth="1"/>
    <col min="6" max="6" width="19.5703125" style="1" customWidth="1"/>
    <col min="7" max="7" width="18.7109375" style="1" customWidth="1"/>
    <col min="8" max="8" width="46.28515625" style="1" customWidth="1"/>
    <col min="9" max="9" width="3.7109375" style="118" customWidth="1"/>
    <col min="10" max="11" width="15.7109375" style="48" customWidth="1"/>
    <col min="12" max="13" width="10.7109375" style="48" customWidth="1"/>
    <col min="14" max="16384" width="8.7109375" style="1"/>
  </cols>
  <sheetData>
    <row r="1" spans="1:13" ht="15" customHeight="1" x14ac:dyDescent="0.2">
      <c r="A1" s="7"/>
      <c r="B1" s="8"/>
      <c r="C1" s="20"/>
      <c r="D1" s="8"/>
      <c r="E1" s="8"/>
      <c r="F1" s="8"/>
      <c r="G1" s="8"/>
      <c r="H1" s="8"/>
      <c r="I1" s="113"/>
    </row>
    <row r="2" spans="1:13" ht="15" customHeight="1" x14ac:dyDescent="0.2">
      <c r="A2" s="2"/>
      <c r="B2" s="3"/>
      <c r="C2" s="21"/>
      <c r="D2" s="3"/>
      <c r="E2" s="3"/>
      <c r="F2" s="3"/>
      <c r="G2" s="3"/>
      <c r="H2" s="3"/>
      <c r="I2" s="114"/>
    </row>
    <row r="3" spans="1:13" ht="15" customHeight="1" x14ac:dyDescent="0.2">
      <c r="A3" s="2"/>
      <c r="B3" s="3"/>
      <c r="C3" s="21"/>
      <c r="D3" s="3"/>
      <c r="E3" s="3"/>
      <c r="F3" s="3"/>
      <c r="G3" s="3"/>
      <c r="H3" s="3"/>
      <c r="I3" s="114"/>
    </row>
    <row r="4" spans="1:13" ht="15" customHeight="1" x14ac:dyDescent="0.2">
      <c r="A4" s="2"/>
      <c r="B4" s="3"/>
      <c r="C4" s="21"/>
      <c r="D4" s="3"/>
      <c r="E4" s="3"/>
      <c r="F4" s="3"/>
      <c r="G4" s="3"/>
      <c r="H4" s="3"/>
      <c r="I4" s="114"/>
    </row>
    <row r="5" spans="1:13" ht="15" customHeight="1" x14ac:dyDescent="0.2">
      <c r="A5" s="2"/>
      <c r="B5" s="3"/>
      <c r="C5" s="21"/>
      <c r="D5" s="3"/>
      <c r="E5" s="3"/>
      <c r="F5" s="3"/>
      <c r="G5" s="3"/>
      <c r="H5" s="3"/>
      <c r="I5" s="114"/>
    </row>
    <row r="6" spans="1:13" ht="9.9499999999999993" customHeight="1" x14ac:dyDescent="0.2">
      <c r="A6" s="2"/>
      <c r="B6" s="3"/>
      <c r="C6" s="21"/>
      <c r="D6" s="3"/>
      <c r="E6" s="3"/>
      <c r="F6" s="3"/>
      <c r="G6" s="3"/>
      <c r="H6" s="3"/>
      <c r="I6" s="114"/>
    </row>
    <row r="7" spans="1:13" s="13" customFormat="1" ht="21" customHeight="1" thickBot="1" x14ac:dyDescent="0.3">
      <c r="A7" s="10"/>
      <c r="B7" s="74"/>
      <c r="C7" s="22"/>
      <c r="D7" s="11" t="s">
        <v>1541</v>
      </c>
      <c r="E7" s="12"/>
      <c r="F7" s="12"/>
      <c r="G7" s="12"/>
      <c r="H7" s="12"/>
      <c r="I7" s="115"/>
      <c r="J7" s="49"/>
      <c r="K7" s="49"/>
      <c r="L7" s="49"/>
      <c r="M7" s="49"/>
    </row>
    <row r="8" spans="1:13" ht="15" customHeight="1" thickTop="1" x14ac:dyDescent="0.2">
      <c r="A8" s="6"/>
      <c r="B8" s="9"/>
      <c r="C8" s="22"/>
      <c r="D8" s="128"/>
      <c r="E8" s="3"/>
      <c r="F8" s="3"/>
      <c r="G8" s="3"/>
      <c r="H8" s="3"/>
      <c r="I8" s="114"/>
    </row>
    <row r="9" spans="1:13" ht="15" customHeight="1" x14ac:dyDescent="0.2">
      <c r="A9" s="6"/>
      <c r="B9" s="74" t="s">
        <v>298</v>
      </c>
      <c r="C9" s="22"/>
      <c r="D9" s="135" t="s">
        <v>1544</v>
      </c>
      <c r="E9" s="3"/>
      <c r="F9" s="3"/>
      <c r="G9" s="3"/>
      <c r="H9" s="3"/>
      <c r="I9" s="114"/>
    </row>
    <row r="10" spans="1:13" ht="13.5" customHeight="1" x14ac:dyDescent="0.2">
      <c r="A10" s="6"/>
      <c r="B10" s="74"/>
      <c r="C10" s="22"/>
      <c r="D10" s="128"/>
      <c r="E10" s="3"/>
      <c r="F10" s="3"/>
      <c r="G10" s="3"/>
      <c r="H10" s="3"/>
      <c r="I10" s="114"/>
    </row>
    <row r="11" spans="1:13" ht="15" customHeight="1" x14ac:dyDescent="0.2">
      <c r="A11" s="6"/>
      <c r="B11" s="74"/>
      <c r="C11" s="22"/>
      <c r="D11" s="136" t="s">
        <v>1579</v>
      </c>
      <c r="E11" s="3"/>
      <c r="F11" s="3"/>
      <c r="G11" s="3"/>
      <c r="H11" s="3"/>
      <c r="I11" s="114"/>
    </row>
    <row r="12" spans="1:13" ht="6.75" customHeight="1" x14ac:dyDescent="0.2">
      <c r="A12" s="6"/>
      <c r="B12" s="74"/>
      <c r="C12" s="22"/>
      <c r="D12" s="128"/>
      <c r="E12" s="3"/>
      <c r="F12" s="3"/>
      <c r="G12" s="3"/>
      <c r="H12" s="3"/>
      <c r="I12" s="114"/>
    </row>
    <row r="13" spans="1:13" ht="15" customHeight="1" x14ac:dyDescent="0.2">
      <c r="A13" s="6"/>
      <c r="B13" s="74"/>
      <c r="C13" s="22"/>
      <c r="D13" s="130" t="s">
        <v>1553</v>
      </c>
      <c r="E13" s="3"/>
      <c r="F13" s="3"/>
      <c r="G13" s="3"/>
      <c r="H13" s="3"/>
      <c r="I13" s="114"/>
    </row>
    <row r="14" spans="1:13" ht="18.75" customHeight="1" x14ac:dyDescent="0.2">
      <c r="A14" s="6"/>
      <c r="B14" s="74"/>
      <c r="C14" s="22"/>
      <c r="D14" s="128"/>
      <c r="E14" s="3"/>
      <c r="F14" s="3"/>
      <c r="G14" s="3"/>
      <c r="H14" s="3"/>
      <c r="I14" s="114"/>
    </row>
    <row r="15" spans="1:13" ht="18" customHeight="1" x14ac:dyDescent="0.2">
      <c r="A15" s="6"/>
      <c r="B15" s="9"/>
      <c r="C15" s="23"/>
      <c r="D15" s="27" t="s">
        <v>1322</v>
      </c>
      <c r="E15" s="27" t="s">
        <v>1324</v>
      </c>
      <c r="F15" s="27" t="s">
        <v>1325</v>
      </c>
      <c r="G15" s="27" t="s">
        <v>1326</v>
      </c>
      <c r="H15" s="27" t="s">
        <v>1250</v>
      </c>
      <c r="I15" s="114"/>
    </row>
    <row r="16" spans="1:13" ht="15" customHeight="1" x14ac:dyDescent="0.2">
      <c r="A16" s="6"/>
      <c r="B16" s="9"/>
      <c r="C16" s="24">
        <v>1</v>
      </c>
      <c r="D16" s="52"/>
      <c r="E16" s="52"/>
      <c r="F16" s="112"/>
      <c r="G16" s="52"/>
      <c r="H16" s="52"/>
      <c r="I16" s="116" t="str">
        <f t="shared" ref="I16:I47" si="0">IF(ISBLANK(D16), "", VLOOKUP(D16,CargoList,3,FALSE))</f>
        <v/>
      </c>
      <c r="J16" s="63" t="str">
        <f>IF(ISBLANK(E16), "", VLOOKUP(E16,ImoClassesList[],3,FALSE))</f>
        <v/>
      </c>
      <c r="K16" s="48" t="str">
        <f>IF(ISBLANK(G16), "", VLOOKUP(G16,UnitsList,2,FALSE))</f>
        <v/>
      </c>
      <c r="L16" s="48" t="str">
        <f>IF(F16&gt;0, F16, "")</f>
        <v/>
      </c>
    </row>
    <row r="17" spans="1:12" ht="15" customHeight="1" x14ac:dyDescent="0.2">
      <c r="A17" s="6"/>
      <c r="B17" s="9"/>
      <c r="C17" s="24">
        <v>2</v>
      </c>
      <c r="D17" s="52"/>
      <c r="E17" s="52"/>
      <c r="F17" s="112"/>
      <c r="G17" s="52"/>
      <c r="H17" s="52"/>
      <c r="I17" s="116" t="str">
        <f t="shared" si="0"/>
        <v/>
      </c>
      <c r="J17" s="63" t="str">
        <f>IF(ISBLANK(E17), "", VLOOKUP(E17,ImoClassesList[],3,FALSE))</f>
        <v/>
      </c>
      <c r="K17" s="48" t="str">
        <f t="shared" ref="K17:K47" si="1">IF(ISBLANK(G17), "", VLOOKUP(G17,UnitsList,2,FALSE))</f>
        <v/>
      </c>
      <c r="L17" s="48" t="str">
        <f t="shared" ref="L17:L65" si="2">IF(F17&gt;0, F17, "")</f>
        <v/>
      </c>
    </row>
    <row r="18" spans="1:12" ht="15" customHeight="1" x14ac:dyDescent="0.2">
      <c r="A18" s="6"/>
      <c r="B18" s="9"/>
      <c r="C18" s="24">
        <v>3</v>
      </c>
      <c r="D18" s="52"/>
      <c r="E18" s="52"/>
      <c r="F18" s="112"/>
      <c r="G18" s="52"/>
      <c r="H18" s="52"/>
      <c r="I18" s="116" t="str">
        <f t="shared" si="0"/>
        <v/>
      </c>
      <c r="J18" s="63" t="str">
        <f>IF(ISBLANK(E18), "", VLOOKUP(E18,ImoClassesList[],3,FALSE))</f>
        <v/>
      </c>
      <c r="K18" s="48" t="str">
        <f t="shared" si="1"/>
        <v/>
      </c>
      <c r="L18" s="48" t="str">
        <f t="shared" si="2"/>
        <v/>
      </c>
    </row>
    <row r="19" spans="1:12" ht="15" customHeight="1" x14ac:dyDescent="0.2">
      <c r="A19" s="6"/>
      <c r="B19" s="9"/>
      <c r="C19" s="24">
        <v>4</v>
      </c>
      <c r="D19" s="52"/>
      <c r="E19" s="52"/>
      <c r="F19" s="112"/>
      <c r="G19" s="52"/>
      <c r="H19" s="52"/>
      <c r="I19" s="116" t="str">
        <f t="shared" si="0"/>
        <v/>
      </c>
      <c r="J19" s="63" t="str">
        <f>IF(ISBLANK(E19), "", VLOOKUP(E19,ImoClassesList[],3,FALSE))</f>
        <v/>
      </c>
      <c r="K19" s="48" t="str">
        <f t="shared" si="1"/>
        <v/>
      </c>
      <c r="L19" s="48" t="str">
        <f t="shared" si="2"/>
        <v/>
      </c>
    </row>
    <row r="20" spans="1:12" ht="15" customHeight="1" x14ac:dyDescent="0.2">
      <c r="A20" s="6"/>
      <c r="B20" s="9"/>
      <c r="C20" s="24">
        <v>5</v>
      </c>
      <c r="D20" s="52"/>
      <c r="E20" s="52"/>
      <c r="F20" s="112"/>
      <c r="G20" s="52"/>
      <c r="H20" s="52"/>
      <c r="I20" s="116" t="str">
        <f t="shared" si="0"/>
        <v/>
      </c>
      <c r="J20" s="63" t="str">
        <f>IF(ISBLANK(E20), "", VLOOKUP(E20,ImoClassesList[],3,FALSE))</f>
        <v/>
      </c>
      <c r="K20" s="48" t="str">
        <f t="shared" si="1"/>
        <v/>
      </c>
      <c r="L20" s="48" t="str">
        <f t="shared" si="2"/>
        <v/>
      </c>
    </row>
    <row r="21" spans="1:12" ht="15" customHeight="1" x14ac:dyDescent="0.2">
      <c r="A21" s="6"/>
      <c r="B21" s="9"/>
      <c r="C21" s="24">
        <v>6</v>
      </c>
      <c r="D21" s="52"/>
      <c r="E21" s="52"/>
      <c r="F21" s="112"/>
      <c r="G21" s="52"/>
      <c r="H21" s="52"/>
      <c r="I21" s="116" t="str">
        <f t="shared" si="0"/>
        <v/>
      </c>
      <c r="J21" s="63" t="str">
        <f>IF(ISBLANK(E21), "", VLOOKUP(E21,ImoClassesList[],3,FALSE))</f>
        <v/>
      </c>
      <c r="K21" s="48" t="str">
        <f t="shared" si="1"/>
        <v/>
      </c>
      <c r="L21" s="48" t="str">
        <f t="shared" si="2"/>
        <v/>
      </c>
    </row>
    <row r="22" spans="1:12" ht="15" customHeight="1" x14ac:dyDescent="0.2">
      <c r="A22" s="6"/>
      <c r="B22" s="9"/>
      <c r="C22" s="24">
        <v>7</v>
      </c>
      <c r="D22" s="52"/>
      <c r="E22" s="52"/>
      <c r="F22" s="112"/>
      <c r="G22" s="52"/>
      <c r="H22" s="52"/>
      <c r="I22" s="116" t="str">
        <f t="shared" si="0"/>
        <v/>
      </c>
      <c r="J22" s="63" t="str">
        <f>IF(ISBLANK(E22), "", VLOOKUP(E22,ImoClassesList[],3,FALSE))</f>
        <v/>
      </c>
      <c r="K22" s="48" t="str">
        <f t="shared" si="1"/>
        <v/>
      </c>
      <c r="L22" s="48" t="str">
        <f t="shared" si="2"/>
        <v/>
      </c>
    </row>
    <row r="23" spans="1:12" ht="15" customHeight="1" x14ac:dyDescent="0.2">
      <c r="A23" s="6"/>
      <c r="B23" s="9"/>
      <c r="C23" s="24">
        <v>8</v>
      </c>
      <c r="D23" s="52"/>
      <c r="E23" s="52"/>
      <c r="F23" s="112"/>
      <c r="G23" s="52"/>
      <c r="H23" s="52"/>
      <c r="I23" s="116" t="str">
        <f t="shared" si="0"/>
        <v/>
      </c>
      <c r="J23" s="63" t="str">
        <f>IF(ISBLANK(E23), "", VLOOKUP(E23,ImoClassesList[],3,FALSE))</f>
        <v/>
      </c>
      <c r="K23" s="48" t="str">
        <f t="shared" si="1"/>
        <v/>
      </c>
      <c r="L23" s="48" t="str">
        <f t="shared" si="2"/>
        <v/>
      </c>
    </row>
    <row r="24" spans="1:12" ht="15" customHeight="1" x14ac:dyDescent="0.2">
      <c r="A24" s="6"/>
      <c r="B24" s="9"/>
      <c r="C24" s="24">
        <v>9</v>
      </c>
      <c r="D24" s="52"/>
      <c r="E24" s="52"/>
      <c r="F24" s="112"/>
      <c r="G24" s="52"/>
      <c r="H24" s="52"/>
      <c r="I24" s="116" t="str">
        <f t="shared" si="0"/>
        <v/>
      </c>
      <c r="J24" s="63" t="str">
        <f>IF(ISBLANK(E24), "", VLOOKUP(E24,ImoClassesList[],3,FALSE))</f>
        <v/>
      </c>
      <c r="K24" s="48" t="str">
        <f t="shared" si="1"/>
        <v/>
      </c>
      <c r="L24" s="48" t="str">
        <f t="shared" si="2"/>
        <v/>
      </c>
    </row>
    <row r="25" spans="1:12" ht="15" customHeight="1" x14ac:dyDescent="0.2">
      <c r="A25" s="6"/>
      <c r="B25" s="9"/>
      <c r="C25" s="24">
        <v>10</v>
      </c>
      <c r="D25" s="52"/>
      <c r="E25" s="52"/>
      <c r="F25" s="112"/>
      <c r="G25" s="52"/>
      <c r="H25" s="52"/>
      <c r="I25" s="116" t="str">
        <f t="shared" si="0"/>
        <v/>
      </c>
      <c r="J25" s="63" t="str">
        <f>IF(ISBLANK(E25), "", VLOOKUP(E25,ImoClassesList[],3,FALSE))</f>
        <v/>
      </c>
      <c r="K25" s="48" t="str">
        <f t="shared" si="1"/>
        <v/>
      </c>
      <c r="L25" s="48" t="str">
        <f t="shared" si="2"/>
        <v/>
      </c>
    </row>
    <row r="26" spans="1:12" ht="15" customHeight="1" x14ac:dyDescent="0.2">
      <c r="A26" s="6"/>
      <c r="B26" s="9"/>
      <c r="C26" s="24">
        <v>11</v>
      </c>
      <c r="D26" s="52"/>
      <c r="E26" s="52"/>
      <c r="F26" s="112"/>
      <c r="G26" s="52"/>
      <c r="H26" s="52"/>
      <c r="I26" s="116" t="str">
        <f t="shared" si="0"/>
        <v/>
      </c>
      <c r="J26" s="63" t="str">
        <f>IF(ISBLANK(E26), "", VLOOKUP(E26,ImoClassesList[],3,FALSE))</f>
        <v/>
      </c>
      <c r="K26" s="48" t="str">
        <f t="shared" si="1"/>
        <v/>
      </c>
      <c r="L26" s="48" t="str">
        <f t="shared" si="2"/>
        <v/>
      </c>
    </row>
    <row r="27" spans="1:12" ht="15" customHeight="1" x14ac:dyDescent="0.2">
      <c r="A27" s="6"/>
      <c r="B27" s="9"/>
      <c r="C27" s="24">
        <v>12</v>
      </c>
      <c r="D27" s="52"/>
      <c r="E27" s="52"/>
      <c r="F27" s="112"/>
      <c r="G27" s="52"/>
      <c r="H27" s="52"/>
      <c r="I27" s="116" t="str">
        <f t="shared" si="0"/>
        <v/>
      </c>
      <c r="J27" s="63" t="str">
        <f>IF(ISBLANK(E27), "", VLOOKUP(E27,ImoClassesList[],3,FALSE))</f>
        <v/>
      </c>
      <c r="K27" s="48" t="str">
        <f t="shared" si="1"/>
        <v/>
      </c>
      <c r="L27" s="48" t="str">
        <f t="shared" si="2"/>
        <v/>
      </c>
    </row>
    <row r="28" spans="1:12" ht="15" customHeight="1" x14ac:dyDescent="0.2">
      <c r="A28" s="6"/>
      <c r="B28" s="9"/>
      <c r="C28" s="24">
        <v>13</v>
      </c>
      <c r="D28" s="52"/>
      <c r="E28" s="52"/>
      <c r="F28" s="112"/>
      <c r="G28" s="52"/>
      <c r="H28" s="52"/>
      <c r="I28" s="116" t="str">
        <f t="shared" si="0"/>
        <v/>
      </c>
      <c r="J28" s="63" t="str">
        <f>IF(ISBLANK(E28), "", VLOOKUP(E28,ImoClassesList[],3,FALSE))</f>
        <v/>
      </c>
      <c r="K28" s="48" t="str">
        <f t="shared" si="1"/>
        <v/>
      </c>
      <c r="L28" s="48" t="str">
        <f t="shared" si="2"/>
        <v/>
      </c>
    </row>
    <row r="29" spans="1:12" ht="15" customHeight="1" x14ac:dyDescent="0.2">
      <c r="A29" s="6"/>
      <c r="B29" s="9"/>
      <c r="C29" s="24">
        <v>14</v>
      </c>
      <c r="D29" s="52"/>
      <c r="E29" s="52"/>
      <c r="F29" s="112"/>
      <c r="G29" s="52"/>
      <c r="H29" s="52"/>
      <c r="I29" s="116" t="str">
        <f t="shared" si="0"/>
        <v/>
      </c>
      <c r="J29" s="63" t="str">
        <f>IF(ISBLANK(E29), "", VLOOKUP(E29,ImoClassesList[],3,FALSE))</f>
        <v/>
      </c>
      <c r="K29" s="48" t="str">
        <f t="shared" si="1"/>
        <v/>
      </c>
      <c r="L29" s="48" t="str">
        <f t="shared" si="2"/>
        <v/>
      </c>
    </row>
    <row r="30" spans="1:12" ht="15" customHeight="1" x14ac:dyDescent="0.2">
      <c r="A30" s="6"/>
      <c r="B30" s="9"/>
      <c r="C30" s="24">
        <v>15</v>
      </c>
      <c r="D30" s="52"/>
      <c r="E30" s="52"/>
      <c r="F30" s="112"/>
      <c r="G30" s="52"/>
      <c r="H30" s="52"/>
      <c r="I30" s="116" t="str">
        <f t="shared" si="0"/>
        <v/>
      </c>
      <c r="J30" s="63" t="str">
        <f>IF(ISBLANK(E30), "", VLOOKUP(E30,ImoClassesList[],3,FALSE))</f>
        <v/>
      </c>
      <c r="K30" s="48" t="str">
        <f t="shared" si="1"/>
        <v/>
      </c>
      <c r="L30" s="48" t="str">
        <f t="shared" si="2"/>
        <v/>
      </c>
    </row>
    <row r="31" spans="1:12" ht="15" customHeight="1" x14ac:dyDescent="0.2">
      <c r="A31" s="6"/>
      <c r="B31" s="9"/>
      <c r="C31" s="24">
        <v>16</v>
      </c>
      <c r="D31" s="52"/>
      <c r="E31" s="52"/>
      <c r="F31" s="112"/>
      <c r="G31" s="52"/>
      <c r="H31" s="52"/>
      <c r="I31" s="116" t="str">
        <f t="shared" si="0"/>
        <v/>
      </c>
      <c r="J31" s="63" t="str">
        <f>IF(ISBLANK(E31), "", VLOOKUP(E31,ImoClassesList[],3,FALSE))</f>
        <v/>
      </c>
      <c r="K31" s="48" t="str">
        <f t="shared" si="1"/>
        <v/>
      </c>
      <c r="L31" s="48" t="str">
        <f t="shared" si="2"/>
        <v/>
      </c>
    </row>
    <row r="32" spans="1:12" ht="15" customHeight="1" x14ac:dyDescent="0.2">
      <c r="A32" s="6"/>
      <c r="B32" s="9"/>
      <c r="C32" s="24">
        <v>17</v>
      </c>
      <c r="D32" s="52"/>
      <c r="E32" s="52"/>
      <c r="F32" s="112"/>
      <c r="G32" s="52"/>
      <c r="H32" s="52"/>
      <c r="I32" s="116" t="str">
        <f t="shared" si="0"/>
        <v/>
      </c>
      <c r="J32" s="63" t="str">
        <f>IF(ISBLANK(E32), "", VLOOKUP(E32,ImoClassesList[],3,FALSE))</f>
        <v/>
      </c>
      <c r="K32" s="48" t="str">
        <f t="shared" si="1"/>
        <v/>
      </c>
      <c r="L32" s="48" t="str">
        <f t="shared" si="2"/>
        <v/>
      </c>
    </row>
    <row r="33" spans="1:12" ht="15" customHeight="1" x14ac:dyDescent="0.2">
      <c r="A33" s="6"/>
      <c r="B33" s="9"/>
      <c r="C33" s="24">
        <v>18</v>
      </c>
      <c r="D33" s="52"/>
      <c r="E33" s="52"/>
      <c r="F33" s="112"/>
      <c r="G33" s="52"/>
      <c r="H33" s="52"/>
      <c r="I33" s="116" t="str">
        <f t="shared" si="0"/>
        <v/>
      </c>
      <c r="J33" s="63" t="str">
        <f>IF(ISBLANK(E33), "", VLOOKUP(E33,ImoClassesList[],3,FALSE))</f>
        <v/>
      </c>
      <c r="K33" s="48" t="str">
        <f t="shared" si="1"/>
        <v/>
      </c>
      <c r="L33" s="48" t="str">
        <f t="shared" si="2"/>
        <v/>
      </c>
    </row>
    <row r="34" spans="1:12" ht="15" customHeight="1" x14ac:dyDescent="0.2">
      <c r="A34" s="6"/>
      <c r="B34" s="9"/>
      <c r="C34" s="24">
        <v>19</v>
      </c>
      <c r="D34" s="52"/>
      <c r="E34" s="52"/>
      <c r="F34" s="112"/>
      <c r="G34" s="52"/>
      <c r="H34" s="52"/>
      <c r="I34" s="116" t="str">
        <f t="shared" si="0"/>
        <v/>
      </c>
      <c r="J34" s="63" t="str">
        <f>IF(ISBLANK(E34), "", VLOOKUP(E34,ImoClassesList[],3,FALSE))</f>
        <v/>
      </c>
      <c r="K34" s="48" t="str">
        <f t="shared" si="1"/>
        <v/>
      </c>
      <c r="L34" s="48" t="str">
        <f t="shared" si="2"/>
        <v/>
      </c>
    </row>
    <row r="35" spans="1:12" ht="15" customHeight="1" x14ac:dyDescent="0.2">
      <c r="A35" s="6"/>
      <c r="B35" s="9"/>
      <c r="C35" s="24">
        <v>20</v>
      </c>
      <c r="D35" s="52"/>
      <c r="E35" s="52"/>
      <c r="F35" s="112"/>
      <c r="G35" s="52"/>
      <c r="H35" s="52"/>
      <c r="I35" s="116" t="str">
        <f t="shared" si="0"/>
        <v/>
      </c>
      <c r="J35" s="63" t="str">
        <f>IF(ISBLANK(E35), "", VLOOKUP(E35,ImoClassesList[],3,FALSE))</f>
        <v/>
      </c>
      <c r="K35" s="48" t="str">
        <f t="shared" si="1"/>
        <v/>
      </c>
      <c r="L35" s="48" t="str">
        <f t="shared" si="2"/>
        <v/>
      </c>
    </row>
    <row r="36" spans="1:12" ht="15" customHeight="1" x14ac:dyDescent="0.2">
      <c r="A36" s="6"/>
      <c r="B36" s="9"/>
      <c r="C36" s="24">
        <v>21</v>
      </c>
      <c r="D36" s="52"/>
      <c r="E36" s="52"/>
      <c r="F36" s="112"/>
      <c r="G36" s="52"/>
      <c r="H36" s="52"/>
      <c r="I36" s="116" t="str">
        <f t="shared" si="0"/>
        <v/>
      </c>
      <c r="J36" s="63" t="str">
        <f>IF(ISBLANK(E36), "", VLOOKUP(E36,ImoClassesList[],3,FALSE))</f>
        <v/>
      </c>
      <c r="K36" s="48" t="str">
        <f t="shared" si="1"/>
        <v/>
      </c>
      <c r="L36" s="48" t="str">
        <f t="shared" si="2"/>
        <v/>
      </c>
    </row>
    <row r="37" spans="1:12" ht="15" customHeight="1" x14ac:dyDescent="0.2">
      <c r="A37" s="6"/>
      <c r="B37" s="9"/>
      <c r="C37" s="24">
        <v>22</v>
      </c>
      <c r="D37" s="52"/>
      <c r="E37" s="52"/>
      <c r="F37" s="112"/>
      <c r="G37" s="52"/>
      <c r="H37" s="52"/>
      <c r="I37" s="116" t="str">
        <f t="shared" si="0"/>
        <v/>
      </c>
      <c r="J37" s="63" t="str">
        <f>IF(ISBLANK(E37), "", VLOOKUP(E37,ImoClassesList[],3,FALSE))</f>
        <v/>
      </c>
      <c r="K37" s="48" t="str">
        <f t="shared" si="1"/>
        <v/>
      </c>
      <c r="L37" s="48" t="str">
        <f t="shared" si="2"/>
        <v/>
      </c>
    </row>
    <row r="38" spans="1:12" ht="15" customHeight="1" x14ac:dyDescent="0.2">
      <c r="A38" s="6"/>
      <c r="B38" s="9"/>
      <c r="C38" s="24">
        <v>23</v>
      </c>
      <c r="D38" s="52"/>
      <c r="E38" s="52"/>
      <c r="F38" s="112"/>
      <c r="G38" s="52"/>
      <c r="H38" s="52"/>
      <c r="I38" s="116" t="str">
        <f t="shared" si="0"/>
        <v/>
      </c>
      <c r="J38" s="63" t="str">
        <f>IF(ISBLANK(E38), "", VLOOKUP(E38,ImoClassesList[],3,FALSE))</f>
        <v/>
      </c>
      <c r="K38" s="48" t="str">
        <f t="shared" si="1"/>
        <v/>
      </c>
      <c r="L38" s="48" t="str">
        <f t="shared" si="2"/>
        <v/>
      </c>
    </row>
    <row r="39" spans="1:12" ht="15" customHeight="1" x14ac:dyDescent="0.2">
      <c r="A39" s="6"/>
      <c r="B39" s="9"/>
      <c r="C39" s="24">
        <v>24</v>
      </c>
      <c r="D39" s="52"/>
      <c r="E39" s="52"/>
      <c r="F39" s="112"/>
      <c r="G39" s="52"/>
      <c r="H39" s="52"/>
      <c r="I39" s="116" t="str">
        <f t="shared" si="0"/>
        <v/>
      </c>
      <c r="J39" s="63" t="str">
        <f>IF(ISBLANK(E39), "", VLOOKUP(E39,ImoClassesList[],3,FALSE))</f>
        <v/>
      </c>
      <c r="K39" s="48" t="str">
        <f t="shared" si="1"/>
        <v/>
      </c>
      <c r="L39" s="48" t="str">
        <f t="shared" si="2"/>
        <v/>
      </c>
    </row>
    <row r="40" spans="1:12" ht="15" customHeight="1" x14ac:dyDescent="0.2">
      <c r="A40" s="6"/>
      <c r="B40" s="9"/>
      <c r="C40" s="24">
        <v>25</v>
      </c>
      <c r="D40" s="52"/>
      <c r="E40" s="52"/>
      <c r="F40" s="112"/>
      <c r="G40" s="52"/>
      <c r="H40" s="52"/>
      <c r="I40" s="116" t="str">
        <f t="shared" si="0"/>
        <v/>
      </c>
      <c r="J40" s="63" t="str">
        <f>IF(ISBLANK(E40), "", VLOOKUP(E40,ImoClassesList[],3,FALSE))</f>
        <v/>
      </c>
      <c r="K40" s="48" t="str">
        <f t="shared" si="1"/>
        <v/>
      </c>
      <c r="L40" s="48" t="str">
        <f t="shared" si="2"/>
        <v/>
      </c>
    </row>
    <row r="41" spans="1:12" ht="15" customHeight="1" x14ac:dyDescent="0.2">
      <c r="A41" s="6"/>
      <c r="B41" s="9"/>
      <c r="C41" s="24">
        <v>26</v>
      </c>
      <c r="D41" s="52"/>
      <c r="E41" s="52"/>
      <c r="F41" s="112"/>
      <c r="G41" s="52"/>
      <c r="H41" s="52"/>
      <c r="I41" s="116" t="str">
        <f t="shared" si="0"/>
        <v/>
      </c>
      <c r="J41" s="63" t="str">
        <f>IF(ISBLANK(E41), "", VLOOKUP(E41,ImoClassesList[],3,FALSE))</f>
        <v/>
      </c>
      <c r="K41" s="48" t="str">
        <f t="shared" si="1"/>
        <v/>
      </c>
      <c r="L41" s="48" t="str">
        <f t="shared" si="2"/>
        <v/>
      </c>
    </row>
    <row r="42" spans="1:12" ht="15" customHeight="1" x14ac:dyDescent="0.2">
      <c r="A42" s="6"/>
      <c r="B42" s="9"/>
      <c r="C42" s="24">
        <v>27</v>
      </c>
      <c r="D42" s="52"/>
      <c r="E42" s="52"/>
      <c r="F42" s="112"/>
      <c r="G42" s="52"/>
      <c r="H42" s="52"/>
      <c r="I42" s="116" t="str">
        <f t="shared" si="0"/>
        <v/>
      </c>
      <c r="J42" s="63" t="str">
        <f>IF(ISBLANK(E42), "", VLOOKUP(E42,ImoClassesList[],3,FALSE))</f>
        <v/>
      </c>
      <c r="K42" s="48" t="str">
        <f t="shared" si="1"/>
        <v/>
      </c>
      <c r="L42" s="48" t="str">
        <f t="shared" si="2"/>
        <v/>
      </c>
    </row>
    <row r="43" spans="1:12" ht="15" customHeight="1" x14ac:dyDescent="0.2">
      <c r="A43" s="6"/>
      <c r="B43" s="9"/>
      <c r="C43" s="24">
        <v>28</v>
      </c>
      <c r="D43" s="52"/>
      <c r="E43" s="52"/>
      <c r="F43" s="112"/>
      <c r="G43" s="52"/>
      <c r="H43" s="52"/>
      <c r="I43" s="116" t="str">
        <f t="shared" si="0"/>
        <v/>
      </c>
      <c r="J43" s="63" t="str">
        <f>IF(ISBLANK(E43), "", VLOOKUP(E43,ImoClassesList[],3,FALSE))</f>
        <v/>
      </c>
      <c r="K43" s="48" t="str">
        <f t="shared" si="1"/>
        <v/>
      </c>
      <c r="L43" s="48" t="str">
        <f t="shared" si="2"/>
        <v/>
      </c>
    </row>
    <row r="44" spans="1:12" ht="15" customHeight="1" x14ac:dyDescent="0.2">
      <c r="A44" s="6"/>
      <c r="B44" s="9"/>
      <c r="C44" s="24">
        <v>29</v>
      </c>
      <c r="D44" s="52"/>
      <c r="E44" s="52"/>
      <c r="F44" s="112"/>
      <c r="G44" s="52"/>
      <c r="H44" s="52"/>
      <c r="I44" s="116" t="str">
        <f t="shared" si="0"/>
        <v/>
      </c>
      <c r="J44" s="63" t="str">
        <f>IF(ISBLANK(E44), "", VLOOKUP(E44,ImoClassesList[],3,FALSE))</f>
        <v/>
      </c>
      <c r="K44" s="48" t="str">
        <f t="shared" si="1"/>
        <v/>
      </c>
      <c r="L44" s="48" t="str">
        <f t="shared" si="2"/>
        <v/>
      </c>
    </row>
    <row r="45" spans="1:12" ht="15" customHeight="1" x14ac:dyDescent="0.2">
      <c r="A45" s="6"/>
      <c r="B45" s="9"/>
      <c r="C45" s="24">
        <v>30</v>
      </c>
      <c r="D45" s="52"/>
      <c r="E45" s="52"/>
      <c r="F45" s="112"/>
      <c r="G45" s="52"/>
      <c r="H45" s="52"/>
      <c r="I45" s="116" t="str">
        <f t="shared" si="0"/>
        <v/>
      </c>
      <c r="J45" s="63" t="str">
        <f>IF(ISBLANK(E45), "", VLOOKUP(E45,ImoClassesList[],3,FALSE))</f>
        <v/>
      </c>
      <c r="K45" s="48" t="str">
        <f t="shared" si="1"/>
        <v/>
      </c>
      <c r="L45" s="48" t="str">
        <f t="shared" si="2"/>
        <v/>
      </c>
    </row>
    <row r="46" spans="1:12" ht="15" customHeight="1" x14ac:dyDescent="0.2">
      <c r="A46" s="6"/>
      <c r="B46" s="9"/>
      <c r="C46" s="24">
        <v>31</v>
      </c>
      <c r="D46" s="52"/>
      <c r="E46" s="52"/>
      <c r="F46" s="112"/>
      <c r="G46" s="52"/>
      <c r="H46" s="52"/>
      <c r="I46" s="116" t="str">
        <f t="shared" si="0"/>
        <v/>
      </c>
      <c r="J46" s="63" t="str">
        <f>IF(ISBLANK(E46), "", VLOOKUP(E46,ImoClassesList[],3,FALSE))</f>
        <v/>
      </c>
      <c r="K46" s="48" t="str">
        <f t="shared" si="1"/>
        <v/>
      </c>
      <c r="L46" s="48" t="str">
        <f t="shared" si="2"/>
        <v/>
      </c>
    </row>
    <row r="47" spans="1:12" ht="15" customHeight="1" x14ac:dyDescent="0.2">
      <c r="A47" s="6"/>
      <c r="B47" s="9"/>
      <c r="C47" s="24">
        <v>32</v>
      </c>
      <c r="D47" s="52"/>
      <c r="E47" s="52"/>
      <c r="F47" s="112"/>
      <c r="G47" s="52"/>
      <c r="H47" s="52"/>
      <c r="I47" s="116" t="str">
        <f t="shared" si="0"/>
        <v/>
      </c>
      <c r="J47" s="63" t="str">
        <f>IF(ISBLANK(E47), "", VLOOKUP(E47,ImoClassesList[],3,FALSE))</f>
        <v/>
      </c>
      <c r="K47" s="48" t="str">
        <f t="shared" si="1"/>
        <v/>
      </c>
      <c r="L47" s="48" t="str">
        <f t="shared" si="2"/>
        <v/>
      </c>
    </row>
    <row r="48" spans="1:12" ht="15" customHeight="1" x14ac:dyDescent="0.2">
      <c r="A48" s="6"/>
      <c r="B48" s="9"/>
      <c r="C48" s="24">
        <v>33</v>
      </c>
      <c r="D48" s="52"/>
      <c r="E48" s="52"/>
      <c r="F48" s="112"/>
      <c r="G48" s="52"/>
      <c r="H48" s="52"/>
      <c r="I48" s="116" t="str">
        <f t="shared" ref="I48:I65" si="3">IF(ISBLANK(D48), "", VLOOKUP(D48,CargoList,3,FALSE))</f>
        <v/>
      </c>
      <c r="J48" s="63" t="str">
        <f>IF(ISBLANK(E48), "", VLOOKUP(E48,ImoClassesList[],3,FALSE))</f>
        <v/>
      </c>
      <c r="K48" s="48" t="str">
        <f t="shared" ref="K48:K65" si="4">IF(ISBLANK(G48), "", VLOOKUP(G48,UnitsList,2,FALSE))</f>
        <v/>
      </c>
      <c r="L48" s="48" t="str">
        <f t="shared" si="2"/>
        <v/>
      </c>
    </row>
    <row r="49" spans="1:12" ht="15" customHeight="1" x14ac:dyDescent="0.2">
      <c r="A49" s="6"/>
      <c r="B49" s="9"/>
      <c r="C49" s="24">
        <v>34</v>
      </c>
      <c r="D49" s="52"/>
      <c r="E49" s="52"/>
      <c r="F49" s="112"/>
      <c r="G49" s="52"/>
      <c r="H49" s="52"/>
      <c r="I49" s="116" t="str">
        <f t="shared" si="3"/>
        <v/>
      </c>
      <c r="J49" s="63" t="str">
        <f>IF(ISBLANK(E49), "", VLOOKUP(E49,ImoClassesList[],3,FALSE))</f>
        <v/>
      </c>
      <c r="K49" s="48" t="str">
        <f t="shared" si="4"/>
        <v/>
      </c>
      <c r="L49" s="48" t="str">
        <f t="shared" si="2"/>
        <v/>
      </c>
    </row>
    <row r="50" spans="1:12" ht="15" customHeight="1" x14ac:dyDescent="0.2">
      <c r="A50" s="6"/>
      <c r="B50" s="9"/>
      <c r="C50" s="24">
        <v>35</v>
      </c>
      <c r="D50" s="52"/>
      <c r="E50" s="52"/>
      <c r="F50" s="112"/>
      <c r="G50" s="52"/>
      <c r="H50" s="52"/>
      <c r="I50" s="116" t="str">
        <f t="shared" si="3"/>
        <v/>
      </c>
      <c r="J50" s="63" t="str">
        <f>IF(ISBLANK(E50), "", VLOOKUP(E50,ImoClassesList[],3,FALSE))</f>
        <v/>
      </c>
      <c r="K50" s="48" t="str">
        <f t="shared" si="4"/>
        <v/>
      </c>
      <c r="L50" s="48" t="str">
        <f t="shared" si="2"/>
        <v/>
      </c>
    </row>
    <row r="51" spans="1:12" ht="15" customHeight="1" x14ac:dyDescent="0.2">
      <c r="A51" s="6"/>
      <c r="B51" s="9"/>
      <c r="C51" s="24">
        <v>36</v>
      </c>
      <c r="D51" s="52"/>
      <c r="E51" s="52"/>
      <c r="F51" s="112"/>
      <c r="G51" s="52"/>
      <c r="H51" s="52"/>
      <c r="I51" s="116" t="str">
        <f t="shared" si="3"/>
        <v/>
      </c>
      <c r="J51" s="63" t="str">
        <f>IF(ISBLANK(E51), "", VLOOKUP(E51,ImoClassesList[],3,FALSE))</f>
        <v/>
      </c>
      <c r="K51" s="48" t="str">
        <f t="shared" si="4"/>
        <v/>
      </c>
      <c r="L51" s="48" t="str">
        <f t="shared" si="2"/>
        <v/>
      </c>
    </row>
    <row r="52" spans="1:12" ht="15" customHeight="1" x14ac:dyDescent="0.2">
      <c r="A52" s="6"/>
      <c r="B52" s="9"/>
      <c r="C52" s="24">
        <v>37</v>
      </c>
      <c r="D52" s="52"/>
      <c r="E52" s="52"/>
      <c r="F52" s="112"/>
      <c r="G52" s="52"/>
      <c r="H52" s="52"/>
      <c r="I52" s="116" t="str">
        <f t="shared" si="3"/>
        <v/>
      </c>
      <c r="J52" s="63" t="str">
        <f>IF(ISBLANK(E52), "", VLOOKUP(E52,ImoClassesList[],3,FALSE))</f>
        <v/>
      </c>
      <c r="K52" s="48" t="str">
        <f t="shared" si="4"/>
        <v/>
      </c>
      <c r="L52" s="48" t="str">
        <f t="shared" si="2"/>
        <v/>
      </c>
    </row>
    <row r="53" spans="1:12" ht="15" customHeight="1" x14ac:dyDescent="0.2">
      <c r="A53" s="6"/>
      <c r="B53" s="9"/>
      <c r="C53" s="24">
        <v>38</v>
      </c>
      <c r="D53" s="52"/>
      <c r="E53" s="52"/>
      <c r="F53" s="112"/>
      <c r="G53" s="52"/>
      <c r="H53" s="52"/>
      <c r="I53" s="116" t="str">
        <f t="shared" si="3"/>
        <v/>
      </c>
      <c r="J53" s="63" t="str">
        <f>IF(ISBLANK(E53), "", VLOOKUP(E53,ImoClassesList[],3,FALSE))</f>
        <v/>
      </c>
      <c r="K53" s="48" t="str">
        <f t="shared" si="4"/>
        <v/>
      </c>
      <c r="L53" s="48" t="str">
        <f t="shared" si="2"/>
        <v/>
      </c>
    </row>
    <row r="54" spans="1:12" ht="15" customHeight="1" x14ac:dyDescent="0.2">
      <c r="A54" s="6"/>
      <c r="B54" s="9"/>
      <c r="C54" s="24">
        <v>39</v>
      </c>
      <c r="D54" s="52"/>
      <c r="E54" s="52"/>
      <c r="F54" s="112"/>
      <c r="G54" s="52"/>
      <c r="H54" s="52"/>
      <c r="I54" s="116" t="str">
        <f t="shared" si="3"/>
        <v/>
      </c>
      <c r="J54" s="63" t="str">
        <f>IF(ISBLANK(E54), "", VLOOKUP(E54,ImoClassesList[],3,FALSE))</f>
        <v/>
      </c>
      <c r="K54" s="48" t="str">
        <f t="shared" si="4"/>
        <v/>
      </c>
      <c r="L54" s="48" t="str">
        <f t="shared" si="2"/>
        <v/>
      </c>
    </row>
    <row r="55" spans="1:12" ht="15" customHeight="1" x14ac:dyDescent="0.2">
      <c r="A55" s="6"/>
      <c r="B55" s="9"/>
      <c r="C55" s="24">
        <v>40</v>
      </c>
      <c r="D55" s="52"/>
      <c r="E55" s="52"/>
      <c r="F55" s="112"/>
      <c r="G55" s="52"/>
      <c r="H55" s="52"/>
      <c r="I55" s="116" t="str">
        <f t="shared" si="3"/>
        <v/>
      </c>
      <c r="J55" s="63" t="str">
        <f>IF(ISBLANK(E55), "", VLOOKUP(E55,ImoClassesList[],3,FALSE))</f>
        <v/>
      </c>
      <c r="K55" s="48" t="str">
        <f t="shared" si="4"/>
        <v/>
      </c>
      <c r="L55" s="48" t="str">
        <f t="shared" si="2"/>
        <v/>
      </c>
    </row>
    <row r="56" spans="1:12" ht="15" customHeight="1" x14ac:dyDescent="0.2">
      <c r="A56" s="6"/>
      <c r="B56" s="9"/>
      <c r="C56" s="24">
        <v>41</v>
      </c>
      <c r="D56" s="52"/>
      <c r="E56" s="52"/>
      <c r="F56" s="112"/>
      <c r="G56" s="52"/>
      <c r="H56" s="52"/>
      <c r="I56" s="116" t="str">
        <f t="shared" si="3"/>
        <v/>
      </c>
      <c r="J56" s="63" t="str">
        <f>IF(ISBLANK(E56), "", VLOOKUP(E56,ImoClassesList[],3,FALSE))</f>
        <v/>
      </c>
      <c r="K56" s="48" t="str">
        <f t="shared" si="4"/>
        <v/>
      </c>
      <c r="L56" s="48" t="str">
        <f t="shared" si="2"/>
        <v/>
      </c>
    </row>
    <row r="57" spans="1:12" ht="15" customHeight="1" x14ac:dyDescent="0.2">
      <c r="A57" s="6"/>
      <c r="B57" s="9"/>
      <c r="C57" s="24">
        <v>42</v>
      </c>
      <c r="D57" s="52"/>
      <c r="E57" s="52"/>
      <c r="F57" s="112"/>
      <c r="G57" s="52"/>
      <c r="H57" s="52"/>
      <c r="I57" s="116" t="str">
        <f t="shared" si="3"/>
        <v/>
      </c>
      <c r="J57" s="63" t="str">
        <f>IF(ISBLANK(E57), "", VLOOKUP(E57,ImoClassesList[],3,FALSE))</f>
        <v/>
      </c>
      <c r="K57" s="48" t="str">
        <f t="shared" si="4"/>
        <v/>
      </c>
      <c r="L57" s="48" t="str">
        <f t="shared" si="2"/>
        <v/>
      </c>
    </row>
    <row r="58" spans="1:12" ht="15" customHeight="1" x14ac:dyDescent="0.2">
      <c r="A58" s="6"/>
      <c r="B58" s="9"/>
      <c r="C58" s="24">
        <v>43</v>
      </c>
      <c r="D58" s="52"/>
      <c r="E58" s="52"/>
      <c r="F58" s="112"/>
      <c r="G58" s="52"/>
      <c r="H58" s="52"/>
      <c r="I58" s="116" t="str">
        <f t="shared" si="3"/>
        <v/>
      </c>
      <c r="J58" s="63" t="str">
        <f>IF(ISBLANK(E58), "", VLOOKUP(E58,ImoClassesList[],3,FALSE))</f>
        <v/>
      </c>
      <c r="K58" s="48" t="str">
        <f t="shared" si="4"/>
        <v/>
      </c>
      <c r="L58" s="48" t="str">
        <f t="shared" si="2"/>
        <v/>
      </c>
    </row>
    <row r="59" spans="1:12" ht="15" customHeight="1" x14ac:dyDescent="0.2">
      <c r="A59" s="6"/>
      <c r="B59" s="9"/>
      <c r="C59" s="24">
        <v>44</v>
      </c>
      <c r="D59" s="52"/>
      <c r="E59" s="52"/>
      <c r="F59" s="112"/>
      <c r="G59" s="52"/>
      <c r="H59" s="52"/>
      <c r="I59" s="116" t="str">
        <f t="shared" si="3"/>
        <v/>
      </c>
      <c r="J59" s="63" t="str">
        <f>IF(ISBLANK(E59), "", VLOOKUP(E59,ImoClassesList[],3,FALSE))</f>
        <v/>
      </c>
      <c r="K59" s="48" t="str">
        <f t="shared" si="4"/>
        <v/>
      </c>
      <c r="L59" s="48" t="str">
        <f t="shared" si="2"/>
        <v/>
      </c>
    </row>
    <row r="60" spans="1:12" ht="15" customHeight="1" x14ac:dyDescent="0.2">
      <c r="A60" s="6"/>
      <c r="B60" s="9"/>
      <c r="C60" s="24">
        <v>45</v>
      </c>
      <c r="D60" s="52"/>
      <c r="E60" s="52"/>
      <c r="F60" s="112"/>
      <c r="G60" s="52"/>
      <c r="H60" s="52"/>
      <c r="I60" s="116" t="str">
        <f t="shared" si="3"/>
        <v/>
      </c>
      <c r="J60" s="63" t="str">
        <f>IF(ISBLANK(E60), "", VLOOKUP(E60,ImoClassesList[],3,FALSE))</f>
        <v/>
      </c>
      <c r="K60" s="48" t="str">
        <f t="shared" si="4"/>
        <v/>
      </c>
      <c r="L60" s="48" t="str">
        <f t="shared" si="2"/>
        <v/>
      </c>
    </row>
    <row r="61" spans="1:12" ht="15" customHeight="1" x14ac:dyDescent="0.2">
      <c r="A61" s="2"/>
      <c r="B61" s="3"/>
      <c r="C61" s="24">
        <v>46</v>
      </c>
      <c r="D61" s="52"/>
      <c r="E61" s="52"/>
      <c r="F61" s="112"/>
      <c r="G61" s="52"/>
      <c r="H61" s="52"/>
      <c r="I61" s="116" t="str">
        <f t="shared" si="3"/>
        <v/>
      </c>
      <c r="J61" s="63" t="str">
        <f>IF(ISBLANK(E61), "", VLOOKUP(E61,ImoClassesList[],3,FALSE))</f>
        <v/>
      </c>
      <c r="K61" s="48" t="str">
        <f t="shared" si="4"/>
        <v/>
      </c>
      <c r="L61" s="48" t="str">
        <f t="shared" si="2"/>
        <v/>
      </c>
    </row>
    <row r="62" spans="1:12" ht="15" customHeight="1" x14ac:dyDescent="0.2">
      <c r="A62" s="2"/>
      <c r="B62" s="3"/>
      <c r="C62" s="24">
        <v>47</v>
      </c>
      <c r="D62" s="52"/>
      <c r="E62" s="52"/>
      <c r="F62" s="112"/>
      <c r="G62" s="52"/>
      <c r="H62" s="52"/>
      <c r="I62" s="116" t="str">
        <f t="shared" si="3"/>
        <v/>
      </c>
      <c r="J62" s="63" t="str">
        <f>IF(ISBLANK(E62), "", VLOOKUP(E62,ImoClassesList[],3,FALSE))</f>
        <v/>
      </c>
      <c r="K62" s="48" t="str">
        <f t="shared" si="4"/>
        <v/>
      </c>
      <c r="L62" s="48" t="str">
        <f t="shared" si="2"/>
        <v/>
      </c>
    </row>
    <row r="63" spans="1:12" ht="15" customHeight="1" x14ac:dyDescent="0.2">
      <c r="A63" s="2"/>
      <c r="B63" s="3"/>
      <c r="C63" s="24">
        <v>48</v>
      </c>
      <c r="D63" s="52"/>
      <c r="E63" s="52"/>
      <c r="F63" s="112"/>
      <c r="G63" s="52"/>
      <c r="H63" s="52"/>
      <c r="I63" s="116" t="str">
        <f t="shared" si="3"/>
        <v/>
      </c>
      <c r="J63" s="63" t="str">
        <f>IF(ISBLANK(E63), "", VLOOKUP(E63,ImoClassesList[],3,FALSE))</f>
        <v/>
      </c>
      <c r="K63" s="48" t="str">
        <f t="shared" si="4"/>
        <v/>
      </c>
      <c r="L63" s="48" t="str">
        <f t="shared" si="2"/>
        <v/>
      </c>
    </row>
    <row r="64" spans="1:12" ht="15" customHeight="1" x14ac:dyDescent="0.2">
      <c r="A64" s="2"/>
      <c r="B64" s="3"/>
      <c r="C64" s="24">
        <v>49</v>
      </c>
      <c r="D64" s="52"/>
      <c r="E64" s="52"/>
      <c r="F64" s="112"/>
      <c r="G64" s="52"/>
      <c r="H64" s="52"/>
      <c r="I64" s="116" t="str">
        <f t="shared" si="3"/>
        <v/>
      </c>
      <c r="J64" s="63" t="str">
        <f>IF(ISBLANK(E64), "", VLOOKUP(E64,ImoClassesList[],3,FALSE))</f>
        <v/>
      </c>
      <c r="K64" s="48" t="str">
        <f t="shared" si="4"/>
        <v/>
      </c>
      <c r="L64" s="48" t="str">
        <f t="shared" si="2"/>
        <v/>
      </c>
    </row>
    <row r="65" spans="1:12" ht="15" customHeight="1" x14ac:dyDescent="0.2">
      <c r="A65" s="2"/>
      <c r="B65" s="3"/>
      <c r="C65" s="24">
        <v>50</v>
      </c>
      <c r="D65" s="52"/>
      <c r="E65" s="52"/>
      <c r="F65" s="112"/>
      <c r="G65" s="52"/>
      <c r="H65" s="52"/>
      <c r="I65" s="116" t="str">
        <f t="shared" si="3"/>
        <v/>
      </c>
      <c r="J65" s="63" t="str">
        <f>IF(ISBLANK(E65), "", VLOOKUP(E65,ImoClassesList[],3,FALSE))</f>
        <v/>
      </c>
      <c r="K65" s="48" t="str">
        <f t="shared" si="4"/>
        <v/>
      </c>
      <c r="L65" s="48" t="str">
        <f t="shared" si="2"/>
        <v/>
      </c>
    </row>
    <row r="66" spans="1:12" ht="7.5" customHeight="1" x14ac:dyDescent="0.2">
      <c r="A66" s="2"/>
      <c r="B66" s="3"/>
      <c r="C66" s="24"/>
      <c r="D66" s="3"/>
      <c r="E66" s="3"/>
      <c r="F66" s="3"/>
      <c r="G66" s="3"/>
      <c r="H66" s="3"/>
      <c r="I66" s="114"/>
      <c r="J66" s="63"/>
    </row>
    <row r="67" spans="1:12" ht="7.5" customHeight="1" x14ac:dyDescent="0.2">
      <c r="A67" s="2"/>
      <c r="B67" s="3"/>
      <c r="C67" s="24"/>
      <c r="D67" s="3"/>
      <c r="E67" s="3"/>
      <c r="F67" s="3"/>
      <c r="G67" s="3"/>
      <c r="H67" s="3"/>
      <c r="I67" s="114"/>
    </row>
    <row r="68" spans="1:12" ht="15" customHeight="1" x14ac:dyDescent="0.2">
      <c r="A68" s="2"/>
      <c r="B68" s="3"/>
      <c r="C68" s="24"/>
      <c r="D68" s="3"/>
      <c r="E68" s="3"/>
      <c r="F68" s="3"/>
      <c r="G68" s="3"/>
      <c r="H68" s="3"/>
      <c r="I68" s="114"/>
    </row>
    <row r="69" spans="1:12" ht="15" customHeight="1" x14ac:dyDescent="0.2">
      <c r="A69" s="2"/>
      <c r="B69" s="3"/>
      <c r="C69" s="21"/>
      <c r="D69" s="3"/>
      <c r="E69" s="3"/>
      <c r="F69" s="3"/>
      <c r="G69" s="3"/>
      <c r="H69" s="3"/>
      <c r="I69" s="114"/>
    </row>
    <row r="70" spans="1:12" ht="15" customHeight="1" x14ac:dyDescent="0.2">
      <c r="A70" s="2"/>
      <c r="B70" s="3"/>
      <c r="C70" s="21"/>
      <c r="D70" s="3"/>
      <c r="E70" s="3"/>
      <c r="F70" s="3"/>
      <c r="G70" s="3"/>
      <c r="H70" s="3"/>
      <c r="I70" s="114"/>
    </row>
    <row r="71" spans="1:12" ht="15" customHeight="1" x14ac:dyDescent="0.2">
      <c r="A71" s="2"/>
      <c r="B71" s="3"/>
      <c r="C71" s="21"/>
      <c r="D71" s="3"/>
      <c r="E71" s="3"/>
      <c r="F71" s="3"/>
      <c r="G71" s="3"/>
      <c r="H71" s="3"/>
      <c r="I71" s="114"/>
    </row>
    <row r="72" spans="1:12" ht="15" customHeight="1" thickBot="1" x14ac:dyDescent="0.25">
      <c r="A72" s="4"/>
      <c r="B72" s="5"/>
      <c r="C72" s="25"/>
      <c r="D72" s="5"/>
      <c r="E72" s="5"/>
      <c r="F72" s="5"/>
      <c r="G72" s="5"/>
      <c r="H72" s="5"/>
      <c r="I72" s="117"/>
    </row>
    <row r="75" spans="1:12" ht="15" hidden="1" x14ac:dyDescent="0.25">
      <c r="D75" s="137" t="str">
        <f>IF(D13=D77,TRUE, IF(D13=D78, FALSE, ""))</f>
        <v/>
      </c>
    </row>
    <row r="76" spans="1:12" hidden="1" x14ac:dyDescent="0.2">
      <c r="D76" s="132" t="s">
        <v>1553</v>
      </c>
    </row>
    <row r="77" spans="1:12" hidden="1" x14ac:dyDescent="0.2">
      <c r="D77" s="133" t="s">
        <v>1554</v>
      </c>
    </row>
    <row r="78" spans="1:12" hidden="1" x14ac:dyDescent="0.2">
      <c r="D78" s="133" t="s">
        <v>1557</v>
      </c>
    </row>
  </sheetData>
  <sheetProtection algorithmName="SHA-512" hashValue="WaFgfgcOnTAIDI81YvD1CX24b+qskxrjEvXeDNoI5XBeTsQHTK3l+JXffE0sFLutEnygdyEw3QEUXZz77VylaA==" saltValue="yCFY0jM5EMTZec50tCGT4w==" spinCount="100000" sheet="1" objects="1" scenarios="1"/>
  <conditionalFormatting sqref="D13">
    <cfRule type="expression" dxfId="76" priority="97">
      <formula>$D$13=$D$76</formula>
    </cfRule>
  </conditionalFormatting>
  <conditionalFormatting sqref="D15:H15 C16:C65">
    <cfRule type="expression" dxfId="75" priority="99">
      <formula>$D$13&lt;&gt;$D$77</formula>
    </cfRule>
  </conditionalFormatting>
  <conditionalFormatting sqref="D16:H65">
    <cfRule type="expression" dxfId="74" priority="98">
      <formula>$D$13&lt;&gt;$D$77</formula>
    </cfRule>
  </conditionalFormatting>
  <dataValidations count="3">
    <dataValidation type="textLength" operator="lessThanOrEqual" allowBlank="1" showErrorMessage="1" errorTitle="Maximum field length" error="Dangerous goods comment should not be longer than 255 characters." sqref="H16:H65">
      <formula1>255</formula1>
    </dataValidation>
    <dataValidation type="decimal" operator="greaterThanOrEqual" allowBlank="1" showErrorMessage="1" errorTitle="Invalid Value" error="The value must be a decimal number greater than zero." sqref="F16:F65">
      <formula1>0</formula1>
    </dataValidation>
    <dataValidation type="list" allowBlank="1" showInputMessage="1" showErrorMessage="1" sqref="D13">
      <formula1>$D$76:$D$78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data!$I$3:$I$35</xm:f>
          </x14:formula1>
          <xm:sqref>E16:E65</xm:sqref>
        </x14:dataValidation>
        <x14:dataValidation type="list" allowBlank="1" showInputMessage="1" showErrorMessage="1">
          <x14:formula1>
            <xm:f>data!$L$3:$L$16</xm:f>
          </x14:formula1>
          <xm:sqref>G16:G65</xm:sqref>
        </x14:dataValidation>
        <x14:dataValidation type="list" allowBlank="1" showInputMessage="1" showErrorMessage="1">
          <x14:formula1>
            <xm:f>data!$F$3:$F$165</xm:f>
          </x14:formula1>
          <xm:sqref>D16:D65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253C77"/>
  </sheetPr>
  <dimension ref="A1:G48"/>
  <sheetViews>
    <sheetView zoomScaleNormal="100" workbookViewId="0">
      <selection activeCell="L105" sqref="L105:N105"/>
    </sheetView>
  </sheetViews>
  <sheetFormatPr defaultColWidth="8.7109375" defaultRowHeight="12.75" x14ac:dyDescent="0.2"/>
  <cols>
    <col min="1" max="1" width="2" style="1" customWidth="1"/>
    <col min="2" max="2" width="2.28515625" style="1" customWidth="1"/>
    <col min="3" max="3" width="2.28515625" style="26" customWidth="1"/>
    <col min="4" max="4" width="30.7109375" style="1" customWidth="1"/>
    <col min="5" max="5" width="67.28515625" style="1" customWidth="1"/>
    <col min="6" max="6" width="3.28515625" style="42" customWidth="1"/>
    <col min="7" max="7" width="15.7109375" style="48" customWidth="1"/>
    <col min="8" max="9" width="15.7109375" style="1" customWidth="1"/>
    <col min="10" max="11" width="10.7109375" style="1" customWidth="1"/>
    <col min="12" max="16384" width="8.7109375" style="1"/>
  </cols>
  <sheetData>
    <row r="1" spans="1:7" ht="15" customHeight="1" x14ac:dyDescent="0.2">
      <c r="A1" s="7"/>
      <c r="B1" s="8"/>
      <c r="C1" s="20"/>
      <c r="D1" s="8"/>
      <c r="E1" s="8"/>
      <c r="F1" s="43"/>
    </row>
    <row r="2" spans="1:7" ht="15" customHeight="1" x14ac:dyDescent="0.2">
      <c r="A2" s="2"/>
      <c r="B2" s="3"/>
      <c r="C2" s="21"/>
      <c r="D2" s="3"/>
      <c r="E2" s="3"/>
      <c r="F2" s="44"/>
    </row>
    <row r="3" spans="1:7" ht="15" customHeight="1" x14ac:dyDescent="0.2">
      <c r="A3" s="2"/>
      <c r="B3" s="3"/>
      <c r="C3" s="21"/>
      <c r="D3" s="3"/>
      <c r="E3" s="3"/>
      <c r="F3" s="44"/>
    </row>
    <row r="4" spans="1:7" ht="15" customHeight="1" x14ac:dyDescent="0.2">
      <c r="A4" s="2"/>
      <c r="B4" s="3"/>
      <c r="C4" s="21"/>
      <c r="D4" s="3"/>
      <c r="E4" s="3"/>
      <c r="F4" s="44"/>
    </row>
    <row r="5" spans="1:7" ht="15" customHeight="1" x14ac:dyDescent="0.2">
      <c r="A5" s="2"/>
      <c r="B5" s="3"/>
      <c r="C5" s="21"/>
      <c r="D5" s="3"/>
      <c r="E5" s="3"/>
      <c r="F5" s="44"/>
    </row>
    <row r="6" spans="1:7" ht="6.75" customHeight="1" x14ac:dyDescent="0.2">
      <c r="A6" s="2"/>
      <c r="B6" s="3"/>
      <c r="C6" s="21"/>
      <c r="D6" s="3"/>
      <c r="E6" s="3"/>
      <c r="F6" s="44"/>
    </row>
    <row r="7" spans="1:7" s="13" customFormat="1" ht="20.25" customHeight="1" thickBot="1" x14ac:dyDescent="0.3">
      <c r="A7" s="10"/>
      <c r="B7" s="65"/>
      <c r="C7" s="22"/>
      <c r="D7" s="11" t="s">
        <v>300</v>
      </c>
      <c r="E7" s="19" t="s">
        <v>48</v>
      </c>
      <c r="F7" s="45"/>
      <c r="G7" s="49"/>
    </row>
    <row r="8" spans="1:7" s="13" customFormat="1" ht="7.15" customHeight="1" thickTop="1" x14ac:dyDescent="0.25">
      <c r="A8" s="10"/>
      <c r="B8" s="65"/>
      <c r="C8" s="22"/>
      <c r="D8" s="17"/>
      <c r="E8" s="75"/>
      <c r="F8" s="45"/>
      <c r="G8" s="49"/>
    </row>
    <row r="9" spans="1:7" ht="15" customHeight="1" x14ac:dyDescent="0.2">
      <c r="A9" s="2"/>
      <c r="B9" s="74" t="s">
        <v>299</v>
      </c>
      <c r="C9" s="21"/>
      <c r="D9" s="214" t="s">
        <v>262</v>
      </c>
      <c r="E9" s="214"/>
      <c r="F9" s="44"/>
    </row>
    <row r="10" spans="1:7" ht="15" customHeight="1" x14ac:dyDescent="0.2">
      <c r="A10" s="2"/>
      <c r="B10" s="3"/>
      <c r="C10" s="21"/>
      <c r="D10" s="214"/>
      <c r="E10" s="214"/>
      <c r="F10" s="44"/>
    </row>
    <row r="11" spans="1:7" s="13" customFormat="1" ht="4.7" customHeight="1" x14ac:dyDescent="0.25">
      <c r="A11" s="10"/>
      <c r="B11" s="65"/>
      <c r="C11" s="22"/>
      <c r="D11" s="17"/>
      <c r="E11" s="75"/>
      <c r="F11" s="45"/>
      <c r="G11" s="49"/>
    </row>
    <row r="12" spans="1:7" s="13" customFormat="1" ht="18.600000000000001" customHeight="1" x14ac:dyDescent="0.25">
      <c r="A12" s="10"/>
      <c r="B12" s="65"/>
      <c r="C12" s="22"/>
      <c r="D12" s="54" t="s">
        <v>1552</v>
      </c>
      <c r="E12" s="85"/>
      <c r="F12" s="45"/>
      <c r="G12" s="49"/>
    </row>
    <row r="13" spans="1:7" s="13" customFormat="1" ht="5.25" customHeight="1" x14ac:dyDescent="0.25">
      <c r="A13" s="10"/>
      <c r="B13" s="65"/>
      <c r="C13" s="22"/>
      <c r="D13" s="67"/>
      <c r="E13" s="85"/>
      <c r="F13" s="45"/>
      <c r="G13" s="49"/>
    </row>
    <row r="14" spans="1:7" s="13" customFormat="1" ht="15" customHeight="1" x14ac:dyDescent="0.25">
      <c r="A14" s="10"/>
      <c r="B14" s="65"/>
      <c r="C14" s="22"/>
      <c r="D14" s="52" t="s">
        <v>1553</v>
      </c>
      <c r="E14" s="85"/>
      <c r="F14" s="45"/>
      <c r="G14" s="49"/>
    </row>
    <row r="15" spans="1:7" s="13" customFormat="1" ht="6" customHeight="1" x14ac:dyDescent="0.25">
      <c r="A15" s="10"/>
      <c r="B15" s="65"/>
      <c r="C15" s="22"/>
      <c r="D15" s="76"/>
      <c r="E15" s="85"/>
      <c r="F15" s="45"/>
      <c r="G15" s="49"/>
    </row>
    <row r="16" spans="1:7" s="13" customFormat="1" ht="28.5" customHeight="1" x14ac:dyDescent="0.25">
      <c r="A16" s="10"/>
      <c r="B16" s="65"/>
      <c r="C16" s="22"/>
      <c r="D16" s="214" t="s">
        <v>1596</v>
      </c>
      <c r="E16" s="214"/>
      <c r="F16" s="45"/>
      <c r="G16" s="49"/>
    </row>
    <row r="17" spans="1:7" ht="9.6" customHeight="1" x14ac:dyDescent="0.2">
      <c r="A17" s="2"/>
      <c r="B17" s="3"/>
      <c r="C17" s="21"/>
      <c r="D17" s="77"/>
      <c r="E17" s="77"/>
      <c r="F17" s="44"/>
    </row>
    <row r="18" spans="1:7" ht="66.599999999999994" customHeight="1" x14ac:dyDescent="0.2">
      <c r="A18" s="2"/>
      <c r="B18" s="3"/>
      <c r="C18" s="21"/>
      <c r="D18" s="215"/>
      <c r="E18" s="216"/>
      <c r="F18" s="44"/>
    </row>
    <row r="19" spans="1:7" ht="15" customHeight="1" x14ac:dyDescent="0.2">
      <c r="A19" s="2"/>
      <c r="B19" s="3"/>
      <c r="C19" s="24"/>
      <c r="D19" s="3"/>
      <c r="E19" s="3"/>
      <c r="F19" s="46"/>
    </row>
    <row r="20" spans="1:7" s="13" customFormat="1" ht="16.350000000000001" customHeight="1" x14ac:dyDescent="0.25">
      <c r="A20" s="10"/>
      <c r="B20" s="74" t="s">
        <v>1583</v>
      </c>
      <c r="C20" s="22"/>
      <c r="D20" s="90" t="s">
        <v>1319</v>
      </c>
      <c r="E20" s="75"/>
      <c r="F20" s="45"/>
      <c r="G20" s="49"/>
    </row>
    <row r="21" spans="1:7" s="13" customFormat="1" ht="7.7" customHeight="1" x14ac:dyDescent="0.25">
      <c r="A21" s="10"/>
      <c r="B21" s="65"/>
      <c r="C21" s="22"/>
      <c r="D21" s="17"/>
      <c r="E21" s="75"/>
      <c r="F21" s="45"/>
      <c r="G21" s="49"/>
    </row>
    <row r="22" spans="1:7" s="13" customFormat="1" ht="16.5" customHeight="1" x14ac:dyDescent="0.25">
      <c r="A22" s="10"/>
      <c r="B22" s="65"/>
      <c r="C22" s="22"/>
      <c r="D22" s="54" t="s">
        <v>1556</v>
      </c>
      <c r="E22" s="75"/>
      <c r="F22" s="45"/>
      <c r="G22" s="49"/>
    </row>
    <row r="23" spans="1:7" s="13" customFormat="1" ht="6.75" customHeight="1" x14ac:dyDescent="0.25">
      <c r="A23" s="10"/>
      <c r="B23" s="65"/>
      <c r="C23" s="22"/>
      <c r="D23" s="76"/>
      <c r="E23" s="75"/>
      <c r="F23" s="45"/>
      <c r="G23" s="49"/>
    </row>
    <row r="24" spans="1:7" s="13" customFormat="1" ht="15.75" customHeight="1" x14ac:dyDescent="0.25">
      <c r="A24" s="10"/>
      <c r="B24" s="65"/>
      <c r="C24" s="22"/>
      <c r="D24" s="52" t="s">
        <v>1553</v>
      </c>
      <c r="E24" s="75"/>
      <c r="F24" s="45"/>
      <c r="G24" s="49"/>
    </row>
    <row r="25" spans="1:7" s="13" customFormat="1" ht="10.5" customHeight="1" x14ac:dyDescent="0.25">
      <c r="A25" s="10"/>
      <c r="B25" s="65"/>
      <c r="C25" s="22"/>
      <c r="D25" s="76"/>
      <c r="E25" s="75"/>
      <c r="F25" s="45"/>
      <c r="G25" s="49"/>
    </row>
    <row r="26" spans="1:7" ht="15" customHeight="1" x14ac:dyDescent="0.2">
      <c r="A26" s="6"/>
      <c r="B26" s="74"/>
      <c r="C26" s="23"/>
      <c r="D26" s="27" t="s">
        <v>301</v>
      </c>
      <c r="E26" s="27" t="s">
        <v>1250</v>
      </c>
      <c r="F26" s="44"/>
    </row>
    <row r="27" spans="1:7" ht="45.4" customHeight="1" x14ac:dyDescent="0.2">
      <c r="A27" s="6"/>
      <c r="B27" s="9"/>
      <c r="C27" s="24">
        <v>1</v>
      </c>
      <c r="D27" s="52"/>
      <c r="E27" s="107"/>
      <c r="F27" s="45" t="str">
        <f>IF(ISBLANK(D27), "", VLOOKUP(D27,DefectsList[],3,FALSE))</f>
        <v/>
      </c>
      <c r="G27" s="49" t="str">
        <f>IF(ISBLANK(D27), "", VLOOKUP(D27,DefectsList[],2,FALSE))</f>
        <v/>
      </c>
    </row>
    <row r="28" spans="1:7" ht="45.4" customHeight="1" x14ac:dyDescent="0.2">
      <c r="A28" s="6"/>
      <c r="B28" s="9"/>
      <c r="C28" s="24">
        <v>2</v>
      </c>
      <c r="D28" s="52"/>
      <c r="E28" s="107"/>
      <c r="F28" s="45" t="str">
        <f>IF(ISBLANK(D28), "", VLOOKUP(D28,DefectsList[],3,FALSE))</f>
        <v/>
      </c>
      <c r="G28" s="49" t="str">
        <f>IF(ISBLANK(D28), "", VLOOKUP(D28,DefectsList[],2,FALSE))</f>
        <v/>
      </c>
    </row>
    <row r="29" spans="1:7" ht="45.4" customHeight="1" x14ac:dyDescent="0.2">
      <c r="A29" s="6"/>
      <c r="B29" s="9"/>
      <c r="C29" s="24">
        <v>3</v>
      </c>
      <c r="D29" s="52"/>
      <c r="E29" s="107"/>
      <c r="F29" s="45" t="str">
        <f>IF(ISBLANK(D29), "", VLOOKUP(D29,DefectsList[],3,FALSE))</f>
        <v/>
      </c>
      <c r="G29" s="49" t="str">
        <f>IF(ISBLANK(D29), "", VLOOKUP(D29,DefectsList[],2,FALSE))</f>
        <v/>
      </c>
    </row>
    <row r="30" spans="1:7" ht="45.4" customHeight="1" x14ac:dyDescent="0.2">
      <c r="A30" s="6"/>
      <c r="B30" s="9"/>
      <c r="C30" s="24">
        <v>4</v>
      </c>
      <c r="D30" s="52"/>
      <c r="E30" s="107"/>
      <c r="F30" s="45" t="str">
        <f>IF(ISBLANK(D30), "", VLOOKUP(D30,DefectsList[],3,FALSE))</f>
        <v/>
      </c>
      <c r="G30" s="49" t="str">
        <f>IF(ISBLANK(D30), "", VLOOKUP(D30,DefectsList[],2,FALSE))</f>
        <v/>
      </c>
    </row>
    <row r="31" spans="1:7" ht="45.4" customHeight="1" x14ac:dyDescent="0.2">
      <c r="A31" s="6"/>
      <c r="B31" s="9"/>
      <c r="C31" s="24">
        <v>5</v>
      </c>
      <c r="D31" s="52"/>
      <c r="E31" s="107"/>
      <c r="F31" s="45" t="str">
        <f>IF(ISBLANK(D31), "", VLOOKUP(D31,DefectsList[],3,FALSE))</f>
        <v/>
      </c>
      <c r="G31" s="49" t="str">
        <f>IF(ISBLANK(D31), "", VLOOKUP(D31,DefectsList[],2,FALSE))</f>
        <v/>
      </c>
    </row>
    <row r="32" spans="1:7" ht="45.4" customHeight="1" x14ac:dyDescent="0.2">
      <c r="A32" s="6"/>
      <c r="B32" s="9"/>
      <c r="C32" s="24">
        <v>6</v>
      </c>
      <c r="D32" s="52"/>
      <c r="E32" s="107"/>
      <c r="F32" s="45" t="str">
        <f>IF(ISBLANK(D32), "", VLOOKUP(D32,DefectsList[],3,FALSE))</f>
        <v/>
      </c>
      <c r="G32" s="49" t="str">
        <f>IF(ISBLANK(D32), "", VLOOKUP(D32,DefectsList[],2,FALSE))</f>
        <v/>
      </c>
    </row>
    <row r="33" spans="1:7" ht="45.4" customHeight="1" x14ac:dyDescent="0.2">
      <c r="A33" s="6"/>
      <c r="B33" s="9"/>
      <c r="C33" s="24">
        <v>7</v>
      </c>
      <c r="D33" s="52"/>
      <c r="E33" s="107"/>
      <c r="F33" s="45" t="str">
        <f>IF(ISBLANK(D33), "", VLOOKUP(D33,DefectsList[],3,FALSE))</f>
        <v/>
      </c>
      <c r="G33" s="49" t="str">
        <f>IF(ISBLANK(D33), "", VLOOKUP(D33,DefectsList[],2,FALSE))</f>
        <v/>
      </c>
    </row>
    <row r="34" spans="1:7" ht="45.4" customHeight="1" x14ac:dyDescent="0.2">
      <c r="A34" s="6"/>
      <c r="B34" s="9"/>
      <c r="C34" s="24">
        <v>8</v>
      </c>
      <c r="D34" s="52"/>
      <c r="E34" s="107"/>
      <c r="F34" s="45" t="str">
        <f>IF(ISBLANK(D34), "", VLOOKUP(D34,DefectsList[],3,FALSE))</f>
        <v/>
      </c>
      <c r="G34" s="49" t="str">
        <f>IF(ISBLANK(D34), "", VLOOKUP(D34,DefectsList[],2,FALSE))</f>
        <v/>
      </c>
    </row>
    <row r="35" spans="1:7" ht="45.4" customHeight="1" x14ac:dyDescent="0.2">
      <c r="A35" s="6"/>
      <c r="B35" s="9"/>
      <c r="C35" s="24">
        <v>9</v>
      </c>
      <c r="D35" s="52"/>
      <c r="E35" s="107"/>
      <c r="F35" s="45" t="str">
        <f>IF(ISBLANK(D35), "", VLOOKUP(D35,DefectsList[],3,FALSE))</f>
        <v/>
      </c>
      <c r="G35" s="49" t="str">
        <f>IF(ISBLANK(D35), "", VLOOKUP(D35,DefectsList[],2,FALSE))</f>
        <v/>
      </c>
    </row>
    <row r="36" spans="1:7" ht="45.4" customHeight="1" x14ac:dyDescent="0.2">
      <c r="A36" s="6"/>
      <c r="B36" s="9"/>
      <c r="C36" s="24">
        <v>10</v>
      </c>
      <c r="D36" s="52"/>
      <c r="E36" s="107"/>
      <c r="F36" s="45" t="str">
        <f>IF(ISBLANK(D36), "", VLOOKUP(D36,DefectsList[],3,FALSE))</f>
        <v/>
      </c>
      <c r="G36" s="49" t="str">
        <f>IF(ISBLANK(D36), "", VLOOKUP(D36,DefectsList[],2,FALSE))</f>
        <v/>
      </c>
    </row>
    <row r="37" spans="1:7" ht="15" customHeight="1" x14ac:dyDescent="0.2">
      <c r="A37" s="2"/>
      <c r="B37" s="3"/>
      <c r="C37" s="21"/>
      <c r="D37" s="3"/>
      <c r="E37" s="3"/>
      <c r="F37" s="44"/>
    </row>
    <row r="38" spans="1:7" ht="15" customHeight="1" x14ac:dyDescent="0.2">
      <c r="A38" s="2"/>
      <c r="B38" s="3"/>
      <c r="C38" s="21"/>
      <c r="D38" s="3"/>
      <c r="E38" s="3"/>
      <c r="F38" s="44"/>
    </row>
    <row r="39" spans="1:7" ht="15" customHeight="1" x14ac:dyDescent="0.2">
      <c r="A39" s="2"/>
      <c r="B39" s="3"/>
      <c r="C39" s="21"/>
      <c r="D39" s="3"/>
      <c r="E39" s="3"/>
      <c r="F39" s="44"/>
    </row>
    <row r="40" spans="1:7" ht="15" customHeight="1" x14ac:dyDescent="0.2">
      <c r="A40" s="2"/>
      <c r="B40" s="3"/>
      <c r="C40" s="21"/>
      <c r="D40" s="3"/>
      <c r="E40" s="3"/>
      <c r="F40" s="44"/>
    </row>
    <row r="41" spans="1:7" ht="15" customHeight="1" x14ac:dyDescent="0.2">
      <c r="A41" s="2"/>
      <c r="B41" s="3"/>
      <c r="C41" s="21"/>
      <c r="D41" s="3"/>
      <c r="E41" s="3"/>
      <c r="F41" s="44"/>
    </row>
    <row r="42" spans="1:7" ht="15" customHeight="1" thickBot="1" x14ac:dyDescent="0.25">
      <c r="A42" s="4"/>
      <c r="B42" s="5"/>
      <c r="C42" s="25"/>
      <c r="D42" s="5"/>
      <c r="E42" s="5"/>
      <c r="F42" s="47"/>
    </row>
    <row r="44" spans="1:7" hidden="1" x14ac:dyDescent="0.2">
      <c r="D44" s="132" t="s">
        <v>1553</v>
      </c>
    </row>
    <row r="45" spans="1:7" hidden="1" x14ac:dyDescent="0.2">
      <c r="D45" s="133" t="s">
        <v>1554</v>
      </c>
    </row>
    <row r="46" spans="1:7" hidden="1" x14ac:dyDescent="0.2">
      <c r="D46" s="133" t="s">
        <v>1555</v>
      </c>
    </row>
    <row r="47" spans="1:7" ht="15" hidden="1" x14ac:dyDescent="0.2">
      <c r="D47" s="134" t="str">
        <f>IF(D14=D45,TRUE, IF(D14=D46, FALSE, ""))</f>
        <v/>
      </c>
    </row>
    <row r="48" spans="1:7" ht="15" hidden="1" x14ac:dyDescent="0.2">
      <c r="D48" s="134" t="str">
        <f>IF(D24=D45,TRUE, IF(D24=D46, FALSE, ""))</f>
        <v/>
      </c>
    </row>
  </sheetData>
  <sheetProtection algorithmName="SHA-512" hashValue="jhRjKR8qMyM2Ui6yhsrW2KkmQf2x3UJYN0PU0BwP6DV1+Wy0Mae1IGleRLvGcz9Q3NxxUXxHg1lE50GZGFuFhQ==" saltValue="RR17pPepVS5sVZPLrjtmkQ==" spinCount="100000" sheet="1" objects="1" scenarios="1"/>
  <mergeCells count="3">
    <mergeCell ref="D9:E10"/>
    <mergeCell ref="D18:E18"/>
    <mergeCell ref="D16:E16"/>
  </mergeCells>
  <conditionalFormatting sqref="D14">
    <cfRule type="expression" dxfId="73" priority="95">
      <formula>$D$14=$D$44</formula>
    </cfRule>
  </conditionalFormatting>
  <conditionalFormatting sqref="D24">
    <cfRule type="expression" dxfId="72" priority="96">
      <formula>$D$24=$D$44</formula>
    </cfRule>
  </conditionalFormatting>
  <conditionalFormatting sqref="D18:E18">
    <cfRule type="expression" dxfId="71" priority="3">
      <formula>$D$14&lt;&gt;$D$45</formula>
    </cfRule>
  </conditionalFormatting>
  <conditionalFormatting sqref="D26:E26 C27:C36">
    <cfRule type="expression" dxfId="70" priority="1">
      <formula>$D$24&lt;&gt;$D$45</formula>
    </cfRule>
  </conditionalFormatting>
  <conditionalFormatting sqref="D27:E36">
    <cfRule type="expression" dxfId="69" priority="2">
      <formula>$D$24&lt;&gt;$D$45</formula>
    </cfRule>
  </conditionalFormatting>
  <dataValidations count="2">
    <dataValidation type="textLength" operator="lessThanOrEqual" allowBlank="1" showErrorMessage="1" errorTitle="Maximum length" error="Defect remark should not be longer than 6000 characters." sqref="E27:E36">
      <formula1>6000</formula1>
    </dataValidation>
    <dataValidation type="list" allowBlank="1" showInputMessage="1" showErrorMessage="1" sqref="D24 D14">
      <formula1>$D$44:$D$46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data!$C$3:$C$14</xm:f>
          </x14:formula1>
          <xm:sqref>D27:D36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9C1"/>
  </sheetPr>
  <dimension ref="A1:K38"/>
  <sheetViews>
    <sheetView zoomScaleNormal="100" workbookViewId="0">
      <selection activeCell="L105" sqref="L105:N105"/>
    </sheetView>
  </sheetViews>
  <sheetFormatPr defaultColWidth="8.7109375" defaultRowHeight="12.75" x14ac:dyDescent="0.2"/>
  <cols>
    <col min="1" max="1" width="2.5703125" style="1" customWidth="1"/>
    <col min="2" max="2" width="13.28515625" style="1" customWidth="1"/>
    <col min="3" max="5" width="5.7109375" style="1" customWidth="1"/>
    <col min="6" max="6" width="2.7109375" style="1" customWidth="1"/>
    <col min="7" max="7" width="13.28515625" style="1" customWidth="1"/>
    <col min="8" max="8" width="37.28515625" style="1" customWidth="1"/>
    <col min="9" max="9" width="13.28515625" style="1" customWidth="1"/>
    <col min="10" max="10" width="16.28515625" style="1" customWidth="1"/>
    <col min="11" max="11" width="9.28515625" style="1" customWidth="1"/>
    <col min="12" max="14" width="15.7109375" style="1" customWidth="1"/>
    <col min="15" max="16" width="10.7109375" style="1" customWidth="1"/>
    <col min="17" max="16384" width="8.7109375" style="1"/>
  </cols>
  <sheetData>
    <row r="1" spans="1:11" ht="15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41"/>
    </row>
    <row r="2" spans="1:11" ht="1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29"/>
    </row>
    <row r="3" spans="1:11" ht="1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29"/>
    </row>
    <row r="4" spans="1:11" ht="1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29"/>
    </row>
    <row r="5" spans="1:11" ht="17.2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29"/>
    </row>
    <row r="6" spans="1:11" s="13" customFormat="1" ht="20.25" customHeight="1" thickBot="1" x14ac:dyDescent="0.25">
      <c r="A6" s="10"/>
      <c r="B6" s="11" t="s">
        <v>18</v>
      </c>
      <c r="C6" s="11"/>
      <c r="D6" s="11"/>
      <c r="E6" s="11"/>
      <c r="F6" s="12"/>
      <c r="G6" s="12"/>
      <c r="H6" s="12"/>
      <c r="I6" s="12"/>
      <c r="J6" s="12"/>
      <c r="K6" s="55">
        <f ca="1">TODAY()</f>
        <v>46112</v>
      </c>
    </row>
    <row r="7" spans="1:11" ht="6" customHeight="1" thickTop="1" x14ac:dyDescent="0.2">
      <c r="A7" s="6"/>
      <c r="B7" s="9"/>
      <c r="C7" s="3"/>
      <c r="D7" s="3"/>
      <c r="E7" s="3"/>
      <c r="F7" s="3"/>
      <c r="G7" s="3"/>
      <c r="H7" s="3"/>
      <c r="I7" s="3"/>
      <c r="J7" s="3"/>
      <c r="K7" s="29"/>
    </row>
    <row r="8" spans="1:11" ht="9.9499999999999993" customHeight="1" x14ac:dyDescent="0.2">
      <c r="A8" s="6"/>
      <c r="B8" s="9"/>
      <c r="C8" s="3"/>
      <c r="D8" s="3"/>
      <c r="E8" s="3"/>
      <c r="F8" s="3"/>
      <c r="G8" s="3"/>
      <c r="H8" s="3"/>
      <c r="I8" s="219" t="s">
        <v>12</v>
      </c>
      <c r="J8" s="219"/>
      <c r="K8" s="29"/>
    </row>
    <row r="9" spans="1:11" ht="17.25" customHeight="1" x14ac:dyDescent="0.2">
      <c r="A9" s="6"/>
      <c r="B9" s="54" t="s">
        <v>224</v>
      </c>
      <c r="C9" s="3"/>
      <c r="D9" s="3"/>
      <c r="E9" s="3"/>
      <c r="F9" s="3"/>
      <c r="G9" s="3"/>
      <c r="H9" s="3"/>
      <c r="I9" s="217"/>
      <c r="J9" s="218"/>
      <c r="K9" s="92" t="str">
        <f>IF(CLC="", "", IF(CLC&lt;$K$6, "Expired", ""))</f>
        <v/>
      </c>
    </row>
    <row r="10" spans="1:11" ht="4.7" customHeight="1" x14ac:dyDescent="0.2">
      <c r="A10" s="6"/>
      <c r="B10" s="9"/>
      <c r="C10" s="3"/>
      <c r="D10" s="3"/>
      <c r="E10" s="3"/>
      <c r="F10" s="3"/>
      <c r="G10" s="3"/>
      <c r="H10" s="3"/>
      <c r="K10" s="92"/>
    </row>
    <row r="11" spans="1:11" ht="15" customHeight="1" x14ac:dyDescent="0.2">
      <c r="A11" s="2"/>
      <c r="B11" s="54" t="s">
        <v>225</v>
      </c>
      <c r="C11" s="3"/>
      <c r="D11" s="3"/>
      <c r="E11" s="3"/>
      <c r="F11" s="3"/>
      <c r="G11" s="3"/>
      <c r="H11" s="32"/>
      <c r="I11" s="217"/>
      <c r="J11" s="218"/>
      <c r="K11" s="92" t="str">
        <f>IF(IOP="", "", IF(IOP&lt;$K$6, "Expired", ""))</f>
        <v/>
      </c>
    </row>
    <row r="12" spans="1:11" ht="3.95" customHeight="1" x14ac:dyDescent="0.2">
      <c r="A12" s="2"/>
      <c r="B12" s="3"/>
      <c r="C12" s="3"/>
      <c r="D12" s="3"/>
      <c r="E12" s="3"/>
      <c r="F12" s="3"/>
      <c r="G12" s="3"/>
      <c r="H12" s="3"/>
      <c r="I12" s="50"/>
      <c r="J12" s="50"/>
      <c r="K12" s="92"/>
    </row>
    <row r="13" spans="1:11" ht="15" customHeight="1" x14ac:dyDescent="0.2">
      <c r="A13" s="2"/>
      <c r="B13" s="54" t="s">
        <v>1242</v>
      </c>
      <c r="C13" s="3"/>
      <c r="D13" s="3"/>
      <c r="E13" s="3"/>
      <c r="F13" s="3"/>
      <c r="G13" s="3"/>
      <c r="H13" s="3"/>
      <c r="I13" s="217"/>
      <c r="J13" s="218"/>
      <c r="K13" s="92" t="str">
        <f>IF(INL="", "", IF(INL&lt;$K$6, "Expired", ""))</f>
        <v/>
      </c>
    </row>
    <row r="14" spans="1:11" ht="3.95" customHeight="1" x14ac:dyDescent="0.2">
      <c r="A14" s="2"/>
      <c r="B14" s="3"/>
      <c r="C14" s="3"/>
      <c r="D14" s="3"/>
      <c r="E14" s="3"/>
      <c r="F14" s="3"/>
      <c r="G14" s="3"/>
      <c r="H14" s="3"/>
      <c r="I14" s="50"/>
      <c r="J14" s="50"/>
      <c r="K14" s="92"/>
    </row>
    <row r="15" spans="1:11" ht="15" customHeight="1" x14ac:dyDescent="0.2">
      <c r="A15" s="2"/>
      <c r="B15" s="54" t="s">
        <v>221</v>
      </c>
      <c r="C15" s="3"/>
      <c r="D15" s="3"/>
      <c r="E15" s="3"/>
      <c r="F15" s="3"/>
      <c r="G15" s="3"/>
      <c r="H15" s="3"/>
      <c r="I15" s="217"/>
      <c r="J15" s="218"/>
      <c r="K15" s="92" t="str">
        <f>IF(COF="", "", IF(COF&lt;$K$6, "Expired", ""))</f>
        <v/>
      </c>
    </row>
    <row r="16" spans="1:11" ht="3.95" customHeight="1" x14ac:dyDescent="0.2">
      <c r="A16" s="2"/>
      <c r="B16" s="3"/>
      <c r="C16" s="3"/>
      <c r="D16" s="3"/>
      <c r="E16" s="3"/>
      <c r="F16" s="3"/>
      <c r="G16" s="3"/>
      <c r="H16" s="3"/>
      <c r="I16" s="50"/>
      <c r="J16" s="50"/>
      <c r="K16" s="92"/>
    </row>
    <row r="17" spans="1:11" ht="15" customHeight="1" x14ac:dyDescent="0.2">
      <c r="A17" s="2"/>
      <c r="B17" s="54" t="s">
        <v>222</v>
      </c>
      <c r="C17" s="3"/>
      <c r="D17" s="3"/>
      <c r="E17" s="3"/>
      <c r="F17" s="3"/>
      <c r="G17" s="3"/>
      <c r="H17" s="3"/>
      <c r="I17" s="217"/>
      <c r="J17" s="218"/>
      <c r="K17" s="92" t="str">
        <f>IF(COC="", "", IF(COC&lt;$K$6, "Expired", ""))</f>
        <v/>
      </c>
    </row>
    <row r="18" spans="1:11" ht="3.95" customHeight="1" x14ac:dyDescent="0.2">
      <c r="A18" s="2"/>
      <c r="B18" s="3"/>
      <c r="C18" s="3"/>
      <c r="D18" s="3"/>
      <c r="E18" s="3"/>
      <c r="F18" s="3"/>
      <c r="G18" s="3"/>
      <c r="H18" s="3"/>
      <c r="I18" s="50"/>
      <c r="J18" s="50"/>
      <c r="K18" s="92"/>
    </row>
    <row r="19" spans="1:11" ht="15" customHeight="1" x14ac:dyDescent="0.2">
      <c r="A19" s="2"/>
      <c r="B19" s="54" t="s">
        <v>226</v>
      </c>
      <c r="C19" s="3"/>
      <c r="D19" s="3"/>
      <c r="E19" s="3"/>
      <c r="F19" s="3"/>
      <c r="G19" s="3"/>
      <c r="H19" s="3"/>
      <c r="I19" s="217"/>
      <c r="J19" s="218"/>
      <c r="K19" s="92" t="str">
        <f>IF(SMC="", "", IF(SMC&lt;$K$6, "Expired", ""))</f>
        <v/>
      </c>
    </row>
    <row r="20" spans="1:11" ht="3.95" customHeight="1" x14ac:dyDescent="0.2">
      <c r="A20" s="2"/>
      <c r="B20" s="3"/>
      <c r="C20" s="3"/>
      <c r="D20" s="3"/>
      <c r="E20" s="3"/>
      <c r="F20" s="3"/>
      <c r="G20" s="3"/>
      <c r="H20" s="3"/>
      <c r="I20" s="50"/>
      <c r="J20" s="50"/>
      <c r="K20" s="92"/>
    </row>
    <row r="21" spans="1:11" ht="15" customHeight="1" x14ac:dyDescent="0.2">
      <c r="A21" s="2"/>
      <c r="B21" s="54" t="s">
        <v>227</v>
      </c>
      <c r="C21" s="3"/>
      <c r="D21" s="3"/>
      <c r="E21" s="3"/>
      <c r="F21" s="3"/>
      <c r="G21" s="3"/>
      <c r="H21" s="3"/>
      <c r="I21" s="217"/>
      <c r="J21" s="218"/>
      <c r="K21" s="92" t="str">
        <f>IF(DOC="", "", IF(DOC&lt;$K$6, "Expired", ""))</f>
        <v/>
      </c>
    </row>
    <row r="22" spans="1:11" ht="3.95" customHeight="1" x14ac:dyDescent="0.2">
      <c r="A22" s="2"/>
      <c r="B22" s="3"/>
      <c r="C22" s="3"/>
      <c r="D22" s="3"/>
      <c r="E22" s="3"/>
      <c r="F22" s="3"/>
      <c r="G22" s="3"/>
      <c r="H22" s="3"/>
      <c r="I22" s="50"/>
      <c r="J22" s="50"/>
      <c r="K22" s="92"/>
    </row>
    <row r="23" spans="1:11" ht="16.5" customHeight="1" x14ac:dyDescent="0.2">
      <c r="A23" s="2"/>
      <c r="B23" s="54" t="s">
        <v>223</v>
      </c>
      <c r="C23" s="3"/>
      <c r="D23" s="3"/>
      <c r="E23" s="3"/>
      <c r="F23" s="3"/>
      <c r="G23" s="3"/>
      <c r="H23" s="3"/>
      <c r="I23" s="217"/>
      <c r="J23" s="218"/>
      <c r="K23" s="92" t="str">
        <f>IF(CLB="", "", IF(CLB&lt;$K$6, "Expired", ""))</f>
        <v/>
      </c>
    </row>
    <row r="24" spans="1:11" ht="3.95" customHeight="1" x14ac:dyDescent="0.2">
      <c r="A24" s="2"/>
      <c r="B24" s="3"/>
      <c r="C24" s="3"/>
      <c r="D24" s="3"/>
      <c r="E24" s="3"/>
      <c r="F24" s="3"/>
      <c r="G24" s="3"/>
      <c r="H24" s="3"/>
      <c r="I24" s="50"/>
      <c r="J24" s="50"/>
      <c r="K24" s="92"/>
    </row>
    <row r="25" spans="1:11" ht="15" customHeight="1" x14ac:dyDescent="0.2">
      <c r="A25" s="2"/>
      <c r="B25" s="54" t="s">
        <v>228</v>
      </c>
      <c r="C25" s="3"/>
      <c r="D25" s="3"/>
      <c r="E25" s="3"/>
      <c r="F25" s="3"/>
      <c r="G25" s="3"/>
      <c r="H25" s="3"/>
      <c r="I25" s="217"/>
      <c r="J25" s="218"/>
      <c r="K25" s="92" t="str">
        <f>IF(WRC="", "", IF(WRC&lt;$K$6, "Expired", ""))</f>
        <v/>
      </c>
    </row>
    <row r="26" spans="1:11" ht="3.95" customHeight="1" x14ac:dyDescent="0.2">
      <c r="A26" s="2"/>
      <c r="B26" s="3"/>
      <c r="C26" s="3"/>
      <c r="D26" s="3"/>
      <c r="E26" s="3"/>
      <c r="F26" s="3"/>
      <c r="G26" s="3"/>
      <c r="H26" s="3"/>
      <c r="I26" s="50"/>
      <c r="J26" s="50"/>
      <c r="K26" s="29"/>
    </row>
    <row r="27" spans="1:11" ht="15" customHeight="1" x14ac:dyDescent="0.2">
      <c r="A27" s="2"/>
      <c r="B27" s="3"/>
      <c r="C27" s="3"/>
      <c r="D27" s="3"/>
      <c r="E27" s="3"/>
      <c r="F27" s="3"/>
      <c r="G27" s="3"/>
      <c r="H27" s="3"/>
      <c r="I27" s="3"/>
      <c r="J27" s="3"/>
      <c r="K27" s="29"/>
    </row>
    <row r="28" spans="1:11" ht="15" customHeight="1" x14ac:dyDescent="0.2">
      <c r="A28" s="2"/>
      <c r="B28" s="3"/>
      <c r="C28" s="3"/>
      <c r="D28" s="3"/>
      <c r="E28" s="3"/>
      <c r="F28" s="3"/>
      <c r="G28" s="3"/>
      <c r="H28" s="3"/>
      <c r="I28" s="3"/>
      <c r="J28" s="3"/>
      <c r="K28" s="29"/>
    </row>
    <row r="29" spans="1:11" ht="15" customHeight="1" x14ac:dyDescent="0.2">
      <c r="A29" s="2"/>
      <c r="B29" s="3"/>
      <c r="C29" s="3"/>
      <c r="D29" s="3"/>
      <c r="E29" s="3"/>
      <c r="F29" s="3"/>
      <c r="G29" s="3"/>
      <c r="H29" s="3"/>
      <c r="I29" s="3"/>
      <c r="J29" s="3"/>
      <c r="K29" s="29"/>
    </row>
    <row r="30" spans="1:11" ht="15" customHeight="1" x14ac:dyDescent="0.2">
      <c r="A30" s="2"/>
      <c r="B30" s="3"/>
      <c r="C30" s="3"/>
      <c r="D30" s="3"/>
      <c r="E30" s="3"/>
      <c r="F30" s="3"/>
      <c r="G30" s="3"/>
      <c r="H30" s="3"/>
      <c r="I30" s="3"/>
      <c r="J30" s="3"/>
      <c r="K30" s="29"/>
    </row>
    <row r="31" spans="1:11" ht="15" customHeight="1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29"/>
    </row>
    <row r="32" spans="1:11" ht="15" customHeight="1" thickBot="1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30"/>
    </row>
    <row r="34" spans="5:10" ht="13.7" customHeight="1" x14ac:dyDescent="0.2"/>
    <row r="37" spans="5:10" x14ac:dyDescent="0.2">
      <c r="E37" s="51"/>
      <c r="F37" s="51"/>
      <c r="G37" s="51"/>
      <c r="H37" s="51"/>
      <c r="I37" s="51"/>
      <c r="J37" s="51"/>
    </row>
    <row r="38" spans="5:10" x14ac:dyDescent="0.2">
      <c r="E38" s="51"/>
      <c r="F38" s="51"/>
      <c r="G38" s="51"/>
      <c r="H38" s="51"/>
      <c r="I38" s="51"/>
      <c r="J38" s="51"/>
    </row>
  </sheetData>
  <sheetProtection algorithmName="SHA-512" hashValue="FqGcDvYMgm8HOW7tLTm7PZx5Ge3wYNYQaHr9B9UG6Cqppc8XfkukZLDLThSjj+73B3ZrJa8dDepHpEN4SB53AA==" saltValue="gKClhFV7Hg8FGcXxIkpSgQ==" spinCount="100000" sheet="1" objects="1" scenarios="1"/>
  <mergeCells count="10">
    <mergeCell ref="I9:J9"/>
    <mergeCell ref="I23:J23"/>
    <mergeCell ref="I21:J21"/>
    <mergeCell ref="I25:J25"/>
    <mergeCell ref="I8:J8"/>
    <mergeCell ref="I13:J13"/>
    <mergeCell ref="I11:J11"/>
    <mergeCell ref="I15:J15"/>
    <mergeCell ref="I17:J17"/>
    <mergeCell ref="I19:J19"/>
  </mergeCells>
  <dataValidations count="1">
    <dataValidation type="date" allowBlank="1" showErrorMessage="1" errorTitle="Invalid date" error="Date must be a valid date in YYYY-MM-DD format." sqref="I9:J9 I21:J21 I23:J23 I11:J11 I13:J13 I15:J15 I19:J19 I17:J17 I25:J25">
      <formula1>1</formula1>
      <formula2>73051</formula2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14999847407452621"/>
  </sheetPr>
  <dimension ref="A1:V131"/>
  <sheetViews>
    <sheetView showGridLines="0" zoomScale="85" zoomScaleNormal="85" workbookViewId="0">
      <selection activeCell="L105" sqref="L105:N105"/>
    </sheetView>
  </sheetViews>
  <sheetFormatPr defaultColWidth="8.7109375" defaultRowHeight="15" x14ac:dyDescent="0.25"/>
  <cols>
    <col min="1" max="1" width="12" bestFit="1" customWidth="1"/>
    <col min="2" max="2" width="21.42578125" customWidth="1"/>
    <col min="3" max="3" width="3.7109375" customWidth="1"/>
    <col min="4" max="4" width="12" bestFit="1" customWidth="1"/>
    <col min="5" max="5" width="30.7109375" bestFit="1" customWidth="1"/>
    <col min="6" max="6" width="3" customWidth="1"/>
    <col min="7" max="7" width="12" bestFit="1" customWidth="1"/>
    <col min="8" max="8" width="17.5703125" customWidth="1"/>
    <col min="9" max="9" width="3" customWidth="1"/>
    <col min="10" max="10" width="12" bestFit="1" customWidth="1"/>
    <col min="11" max="11" width="23" customWidth="1"/>
    <col min="12" max="12" width="3" customWidth="1"/>
    <col min="13" max="13" width="12" bestFit="1" customWidth="1"/>
    <col min="14" max="14" width="36.28515625" customWidth="1"/>
    <col min="15" max="16" width="3" customWidth="1"/>
    <col min="17" max="17" width="12" bestFit="1" customWidth="1"/>
    <col min="18" max="18" width="36.7109375" customWidth="1"/>
    <col min="19" max="20" width="3" customWidth="1"/>
    <col min="21" max="21" width="12" bestFit="1" customWidth="1"/>
    <col min="22" max="22" width="26.28515625" customWidth="1"/>
  </cols>
  <sheetData>
    <row r="1" spans="1:22" ht="15.75" x14ac:dyDescent="0.25">
      <c r="A1" s="126" t="s">
        <v>1543</v>
      </c>
      <c r="C1" s="123"/>
      <c r="D1" s="123"/>
      <c r="E1" s="123"/>
      <c r="F1" s="123"/>
      <c r="G1" s="123"/>
    </row>
    <row r="2" spans="1:22" ht="15.75" x14ac:dyDescent="0.25">
      <c r="A2" s="127" t="s">
        <v>1542</v>
      </c>
      <c r="B2" s="124"/>
      <c r="C2" s="125"/>
      <c r="D2" s="125"/>
      <c r="E2" s="125"/>
      <c r="F2" s="123"/>
      <c r="G2" s="123"/>
    </row>
    <row r="4" spans="1:22" s="89" customFormat="1" x14ac:dyDescent="0.25">
      <c r="A4" s="220" t="s">
        <v>318</v>
      </c>
      <c r="B4" s="220"/>
      <c r="C4" s="96"/>
      <c r="D4" s="220" t="s">
        <v>320</v>
      </c>
      <c r="E4" s="220"/>
      <c r="G4" s="220" t="s">
        <v>316</v>
      </c>
      <c r="H4" s="220"/>
      <c r="J4" s="220" t="s">
        <v>314</v>
      </c>
      <c r="K4" s="220"/>
      <c r="M4" s="220" t="s">
        <v>315</v>
      </c>
      <c r="N4" s="220"/>
      <c r="Q4" s="220" t="s">
        <v>311</v>
      </c>
      <c r="R4" s="220"/>
      <c r="U4" s="220" t="s">
        <v>1318</v>
      </c>
      <c r="V4" s="220"/>
    </row>
    <row r="5" spans="1:22" x14ac:dyDescent="0.25">
      <c r="A5" t="s">
        <v>322</v>
      </c>
      <c r="B5" t="s">
        <v>323</v>
      </c>
      <c r="D5" t="s">
        <v>322</v>
      </c>
      <c r="E5" t="s">
        <v>323</v>
      </c>
      <c r="G5" t="s">
        <v>322</v>
      </c>
      <c r="H5" t="s">
        <v>323</v>
      </c>
      <c r="J5" t="s">
        <v>322</v>
      </c>
      <c r="K5" t="s">
        <v>323</v>
      </c>
      <c r="M5" t="s">
        <v>322</v>
      </c>
      <c r="N5" t="s">
        <v>323</v>
      </c>
      <c r="Q5" t="s">
        <v>322</v>
      </c>
      <c r="R5" t="s">
        <v>323</v>
      </c>
      <c r="U5" s="104" t="s">
        <v>322</v>
      </c>
      <c r="V5" s="105" t="s">
        <v>323</v>
      </c>
    </row>
    <row r="6" spans="1:22" x14ac:dyDescent="0.25">
      <c r="A6" t="s">
        <v>426</v>
      </c>
      <c r="B6" t="s">
        <v>427</v>
      </c>
      <c r="D6" t="s">
        <v>333</v>
      </c>
      <c r="E6" t="s">
        <v>334</v>
      </c>
      <c r="G6" t="s">
        <v>1549</v>
      </c>
      <c r="H6" t="s">
        <v>1550</v>
      </c>
      <c r="J6" t="s">
        <v>600</v>
      </c>
      <c r="K6" t="s">
        <v>601</v>
      </c>
      <c r="M6" t="s">
        <v>324</v>
      </c>
      <c r="N6" t="s">
        <v>325</v>
      </c>
      <c r="Q6" t="s">
        <v>340</v>
      </c>
      <c r="R6" t="s">
        <v>341</v>
      </c>
      <c r="U6" t="s">
        <v>1276</v>
      </c>
      <c r="V6" t="s">
        <v>1297</v>
      </c>
    </row>
    <row r="7" spans="1:22" x14ac:dyDescent="0.25">
      <c r="A7" t="s">
        <v>657</v>
      </c>
      <c r="B7" t="s">
        <v>658</v>
      </c>
      <c r="D7" t="s">
        <v>394</v>
      </c>
      <c r="E7" t="s">
        <v>1251</v>
      </c>
      <c r="G7" t="s">
        <v>327</v>
      </c>
      <c r="H7" t="s">
        <v>328</v>
      </c>
      <c r="J7" t="s">
        <v>335</v>
      </c>
      <c r="K7" t="s">
        <v>336</v>
      </c>
      <c r="M7" t="s">
        <v>338</v>
      </c>
      <c r="N7" t="s">
        <v>1252</v>
      </c>
      <c r="Q7" t="s">
        <v>357</v>
      </c>
      <c r="R7" t="s">
        <v>358</v>
      </c>
      <c r="U7" t="s">
        <v>1277</v>
      </c>
      <c r="V7" t="s">
        <v>1298</v>
      </c>
    </row>
    <row r="8" spans="1:22" x14ac:dyDescent="0.25">
      <c r="A8" t="s">
        <v>594</v>
      </c>
      <c r="B8" t="s">
        <v>595</v>
      </c>
      <c r="D8" t="s">
        <v>432</v>
      </c>
      <c r="E8" t="s">
        <v>433</v>
      </c>
      <c r="G8" t="s">
        <v>348</v>
      </c>
      <c r="H8" t="s">
        <v>349</v>
      </c>
      <c r="J8" t="s">
        <v>345</v>
      </c>
      <c r="K8" t="s">
        <v>346</v>
      </c>
      <c r="M8" t="s">
        <v>347</v>
      </c>
      <c r="N8" t="s">
        <v>1253</v>
      </c>
      <c r="Q8" t="s">
        <v>366</v>
      </c>
      <c r="R8" t="s">
        <v>367</v>
      </c>
      <c r="U8" t="s">
        <v>1278</v>
      </c>
      <c r="V8" t="s">
        <v>1299</v>
      </c>
    </row>
    <row r="9" spans="1:22" x14ac:dyDescent="0.25">
      <c r="A9" t="s">
        <v>575</v>
      </c>
      <c r="B9" t="s">
        <v>576</v>
      </c>
      <c r="D9" t="s">
        <v>448</v>
      </c>
      <c r="E9" t="s">
        <v>449</v>
      </c>
      <c r="G9" t="s">
        <v>373</v>
      </c>
      <c r="H9" t="s">
        <v>374</v>
      </c>
      <c r="J9" t="s">
        <v>353</v>
      </c>
      <c r="K9" t="s">
        <v>354</v>
      </c>
      <c r="M9" t="s">
        <v>355</v>
      </c>
      <c r="N9" t="s">
        <v>1254</v>
      </c>
      <c r="Q9" t="s">
        <v>387</v>
      </c>
      <c r="R9" t="s">
        <v>388</v>
      </c>
      <c r="U9" t="s">
        <v>1279</v>
      </c>
      <c r="V9" t="s">
        <v>1300</v>
      </c>
    </row>
    <row r="10" spans="1:22" x14ac:dyDescent="0.25">
      <c r="A10" t="s">
        <v>691</v>
      </c>
      <c r="B10" t="s">
        <v>692</v>
      </c>
      <c r="D10" t="s">
        <v>458</v>
      </c>
      <c r="E10" t="s">
        <v>459</v>
      </c>
      <c r="G10" t="s">
        <v>454</v>
      </c>
      <c r="H10" t="s">
        <v>455</v>
      </c>
      <c r="J10" t="s">
        <v>402</v>
      </c>
      <c r="K10" t="s">
        <v>403</v>
      </c>
      <c r="M10" t="s">
        <v>363</v>
      </c>
      <c r="N10" t="s">
        <v>364</v>
      </c>
      <c r="Q10" t="s">
        <v>440</v>
      </c>
      <c r="R10" t="s">
        <v>441</v>
      </c>
      <c r="U10" t="s">
        <v>1280</v>
      </c>
      <c r="V10" t="s">
        <v>1301</v>
      </c>
    </row>
    <row r="11" spans="1:22" x14ac:dyDescent="0.25">
      <c r="A11" t="s">
        <v>554</v>
      </c>
      <c r="B11" t="s">
        <v>555</v>
      </c>
      <c r="D11" t="s">
        <v>465</v>
      </c>
      <c r="E11" t="s">
        <v>466</v>
      </c>
      <c r="G11" t="s">
        <v>488</v>
      </c>
      <c r="H11" t="s">
        <v>489</v>
      </c>
      <c r="J11" t="s">
        <v>420</v>
      </c>
      <c r="K11" t="s">
        <v>421</v>
      </c>
      <c r="M11" t="s">
        <v>368</v>
      </c>
      <c r="N11" t="s">
        <v>1255</v>
      </c>
      <c r="Q11" t="s">
        <v>434</v>
      </c>
      <c r="R11" t="s">
        <v>435</v>
      </c>
      <c r="U11" t="s">
        <v>1281</v>
      </c>
      <c r="V11" t="s">
        <v>1302</v>
      </c>
    </row>
    <row r="12" spans="1:22" x14ac:dyDescent="0.25">
      <c r="A12" t="s">
        <v>653</v>
      </c>
      <c r="B12" t="s">
        <v>654</v>
      </c>
      <c r="D12" t="s">
        <v>493</v>
      </c>
      <c r="E12" t="s">
        <v>494</v>
      </c>
      <c r="G12" t="s">
        <v>507</v>
      </c>
      <c r="H12" t="s">
        <v>508</v>
      </c>
      <c r="J12" t="s">
        <v>410</v>
      </c>
      <c r="K12" t="s">
        <v>411</v>
      </c>
      <c r="M12" t="s">
        <v>372</v>
      </c>
      <c r="N12" t="s">
        <v>1256</v>
      </c>
      <c r="Q12" t="s">
        <v>400</v>
      </c>
      <c r="R12" t="s">
        <v>401</v>
      </c>
      <c r="U12" t="s">
        <v>1282</v>
      </c>
      <c r="V12" t="s">
        <v>1303</v>
      </c>
    </row>
    <row r="13" spans="1:22" x14ac:dyDescent="0.25">
      <c r="A13" t="s">
        <v>1168</v>
      </c>
      <c r="B13" t="s">
        <v>1169</v>
      </c>
      <c r="D13" t="s">
        <v>509</v>
      </c>
      <c r="E13" t="s">
        <v>510</v>
      </c>
      <c r="G13" t="s">
        <v>542</v>
      </c>
      <c r="H13" t="s">
        <v>543</v>
      </c>
      <c r="J13" t="s">
        <v>342</v>
      </c>
      <c r="K13" t="s">
        <v>343</v>
      </c>
      <c r="M13" t="s">
        <v>378</v>
      </c>
      <c r="N13" t="s">
        <v>379</v>
      </c>
      <c r="Q13" t="s">
        <v>408</v>
      </c>
      <c r="R13" t="s">
        <v>409</v>
      </c>
      <c r="U13" t="s">
        <v>1283</v>
      </c>
      <c r="V13" t="s">
        <v>1304</v>
      </c>
    </row>
    <row r="14" spans="1:22" x14ac:dyDescent="0.25">
      <c r="A14" t="s">
        <v>624</v>
      </c>
      <c r="B14" t="s">
        <v>625</v>
      </c>
      <c r="D14" t="s">
        <v>522</v>
      </c>
      <c r="E14" t="s">
        <v>523</v>
      </c>
      <c r="G14" t="s">
        <v>548</v>
      </c>
      <c r="H14" t="s">
        <v>549</v>
      </c>
      <c r="J14" t="s">
        <v>391</v>
      </c>
      <c r="K14" t="s">
        <v>392</v>
      </c>
      <c r="M14" t="s">
        <v>397</v>
      </c>
      <c r="N14" t="s">
        <v>398</v>
      </c>
      <c r="Q14" t="s">
        <v>514</v>
      </c>
      <c r="R14" t="s">
        <v>515</v>
      </c>
      <c r="U14" t="s">
        <v>1284</v>
      </c>
      <c r="V14" t="s">
        <v>1305</v>
      </c>
    </row>
    <row r="15" spans="1:22" x14ac:dyDescent="0.25">
      <c r="A15" t="s">
        <v>816</v>
      </c>
      <c r="B15" t="s">
        <v>817</v>
      </c>
      <c r="D15" t="s">
        <v>532</v>
      </c>
      <c r="E15" t="s">
        <v>533</v>
      </c>
      <c r="G15" t="s">
        <v>563</v>
      </c>
      <c r="H15" t="s">
        <v>564</v>
      </c>
      <c r="J15" t="s">
        <v>361</v>
      </c>
      <c r="K15" t="s">
        <v>362</v>
      </c>
      <c r="M15" t="s">
        <v>404</v>
      </c>
      <c r="N15" t="s">
        <v>405</v>
      </c>
      <c r="Q15" t="s">
        <v>416</v>
      </c>
      <c r="R15" t="s">
        <v>417</v>
      </c>
      <c r="U15" t="s">
        <v>1285</v>
      </c>
      <c r="V15" t="s">
        <v>1306</v>
      </c>
    </row>
    <row r="16" spans="1:22" x14ac:dyDescent="0.25">
      <c r="A16" t="s">
        <v>731</v>
      </c>
      <c r="B16" t="s">
        <v>732</v>
      </c>
      <c r="D16" t="s">
        <v>536</v>
      </c>
      <c r="E16" t="s">
        <v>537</v>
      </c>
      <c r="G16" t="s">
        <v>610</v>
      </c>
      <c r="H16" t="s">
        <v>611</v>
      </c>
      <c r="J16" t="s">
        <v>473</v>
      </c>
      <c r="K16" t="s">
        <v>474</v>
      </c>
      <c r="M16" t="s">
        <v>412</v>
      </c>
      <c r="N16" t="s">
        <v>413</v>
      </c>
      <c r="Q16" t="s">
        <v>467</v>
      </c>
      <c r="R16" t="s">
        <v>468</v>
      </c>
      <c r="U16" t="s">
        <v>1286</v>
      </c>
      <c r="V16" t="s">
        <v>1307</v>
      </c>
    </row>
    <row r="17" spans="1:22" x14ac:dyDescent="0.25">
      <c r="A17" t="s">
        <v>823</v>
      </c>
      <c r="B17" t="s">
        <v>824</v>
      </c>
      <c r="D17" t="s">
        <v>561</v>
      </c>
      <c r="E17" t="s">
        <v>562</v>
      </c>
      <c r="G17" t="s">
        <v>618</v>
      </c>
      <c r="H17" t="s">
        <v>619</v>
      </c>
      <c r="J17" t="s">
        <v>518</v>
      </c>
      <c r="K17" t="s">
        <v>519</v>
      </c>
      <c r="M17" t="s">
        <v>430</v>
      </c>
      <c r="N17" t="s">
        <v>431</v>
      </c>
      <c r="Q17" t="s">
        <v>476</v>
      </c>
      <c r="R17" t="s">
        <v>477</v>
      </c>
      <c r="U17" t="s">
        <v>1287</v>
      </c>
      <c r="V17" t="s">
        <v>1308</v>
      </c>
    </row>
    <row r="18" spans="1:22" x14ac:dyDescent="0.25">
      <c r="A18" t="s">
        <v>831</v>
      </c>
      <c r="B18" t="s">
        <v>832</v>
      </c>
      <c r="D18" t="s">
        <v>567</v>
      </c>
      <c r="E18" t="s">
        <v>568</v>
      </c>
      <c r="G18" t="s">
        <v>626</v>
      </c>
      <c r="H18" t="s">
        <v>627</v>
      </c>
      <c r="J18" t="s">
        <v>528</v>
      </c>
      <c r="K18" t="s">
        <v>529</v>
      </c>
      <c r="M18" t="s">
        <v>436</v>
      </c>
      <c r="N18" t="s">
        <v>437</v>
      </c>
      <c r="Q18" t="s">
        <v>524</v>
      </c>
      <c r="R18" t="s">
        <v>525</v>
      </c>
      <c r="U18" t="s">
        <v>1288</v>
      </c>
      <c r="V18" t="s">
        <v>1309</v>
      </c>
    </row>
    <row r="19" spans="1:22" x14ac:dyDescent="0.25">
      <c r="A19" t="s">
        <v>800</v>
      </c>
      <c r="B19" t="s">
        <v>801</v>
      </c>
      <c r="D19" t="s">
        <v>571</v>
      </c>
      <c r="E19" t="s">
        <v>572</v>
      </c>
      <c r="G19" t="s">
        <v>651</v>
      </c>
      <c r="H19" t="s">
        <v>652</v>
      </c>
      <c r="J19" t="s">
        <v>503</v>
      </c>
      <c r="K19" t="s">
        <v>504</v>
      </c>
      <c r="M19" t="s">
        <v>442</v>
      </c>
      <c r="N19" t="s">
        <v>443</v>
      </c>
      <c r="Q19" t="s">
        <v>530</v>
      </c>
      <c r="R19" t="s">
        <v>531</v>
      </c>
      <c r="U19" t="s">
        <v>1289</v>
      </c>
      <c r="V19" t="s">
        <v>1310</v>
      </c>
    </row>
    <row r="20" spans="1:22" x14ac:dyDescent="0.25">
      <c r="A20" t="s">
        <v>846</v>
      </c>
      <c r="B20" t="s">
        <v>386</v>
      </c>
      <c r="D20" t="s">
        <v>579</v>
      </c>
      <c r="E20" t="s">
        <v>580</v>
      </c>
      <c r="G20" t="s">
        <v>695</v>
      </c>
      <c r="H20" t="s">
        <v>696</v>
      </c>
      <c r="J20" t="s">
        <v>460</v>
      </c>
      <c r="K20" t="s">
        <v>461</v>
      </c>
      <c r="M20" t="s">
        <v>462</v>
      </c>
      <c r="N20" t="s">
        <v>463</v>
      </c>
      <c r="Q20" t="s">
        <v>573</v>
      </c>
      <c r="R20" t="s">
        <v>574</v>
      </c>
      <c r="U20" t="s">
        <v>1290</v>
      </c>
      <c r="V20" t="s">
        <v>1311</v>
      </c>
    </row>
    <row r="21" spans="1:22" x14ac:dyDescent="0.25">
      <c r="A21" t="s">
        <v>880</v>
      </c>
      <c r="B21" t="s">
        <v>881</v>
      </c>
      <c r="D21" t="s">
        <v>590</v>
      </c>
      <c r="E21" t="s">
        <v>591</v>
      </c>
      <c r="G21" t="s">
        <v>673</v>
      </c>
      <c r="H21" t="s">
        <v>674</v>
      </c>
      <c r="J21" t="s">
        <v>452</v>
      </c>
      <c r="K21" t="s">
        <v>453</v>
      </c>
      <c r="M21" t="s">
        <v>482</v>
      </c>
      <c r="N21" t="s">
        <v>483</v>
      </c>
      <c r="Q21" t="s">
        <v>598</v>
      </c>
      <c r="R21" t="s">
        <v>599</v>
      </c>
      <c r="U21" t="s">
        <v>1291</v>
      </c>
      <c r="V21" t="s">
        <v>1312</v>
      </c>
    </row>
    <row r="22" spans="1:22" x14ac:dyDescent="0.25">
      <c r="A22" t="s">
        <v>936</v>
      </c>
      <c r="B22" t="s">
        <v>937</v>
      </c>
      <c r="D22" t="s">
        <v>596</v>
      </c>
      <c r="E22" t="s">
        <v>597</v>
      </c>
      <c r="G22" t="s">
        <v>687</v>
      </c>
      <c r="H22" t="s">
        <v>688</v>
      </c>
      <c r="J22" t="s">
        <v>511</v>
      </c>
      <c r="K22" t="s">
        <v>512</v>
      </c>
      <c r="M22" t="s">
        <v>495</v>
      </c>
      <c r="N22" t="s">
        <v>496</v>
      </c>
      <c r="Q22" t="s">
        <v>556</v>
      </c>
      <c r="R22" t="s">
        <v>557</v>
      </c>
      <c r="U22" t="s">
        <v>1292</v>
      </c>
      <c r="V22" t="s">
        <v>1313</v>
      </c>
    </row>
    <row r="23" spans="1:22" x14ac:dyDescent="0.25">
      <c r="A23" t="s">
        <v>970</v>
      </c>
      <c r="B23" t="s">
        <v>971</v>
      </c>
      <c r="D23" t="s">
        <v>632</v>
      </c>
      <c r="E23" t="s">
        <v>1257</v>
      </c>
      <c r="G23" t="s">
        <v>689</v>
      </c>
      <c r="H23" t="s">
        <v>690</v>
      </c>
      <c r="J23" t="s">
        <v>544</v>
      </c>
      <c r="K23" t="s">
        <v>545</v>
      </c>
      <c r="M23" t="s">
        <v>501</v>
      </c>
      <c r="N23" t="s">
        <v>502</v>
      </c>
      <c r="Q23" t="s">
        <v>583</v>
      </c>
      <c r="R23" t="s">
        <v>584</v>
      </c>
      <c r="U23" t="s">
        <v>1293</v>
      </c>
      <c r="V23" t="s">
        <v>1314</v>
      </c>
    </row>
    <row r="24" spans="1:22" x14ac:dyDescent="0.25">
      <c r="A24" t="s">
        <v>974</v>
      </c>
      <c r="B24" t="s">
        <v>975</v>
      </c>
      <c r="D24" t="s">
        <v>635</v>
      </c>
      <c r="E24" t="s">
        <v>636</v>
      </c>
      <c r="G24" t="s">
        <v>699</v>
      </c>
      <c r="H24" t="s">
        <v>700</v>
      </c>
      <c r="J24" t="s">
        <v>558</v>
      </c>
      <c r="K24" t="s">
        <v>559</v>
      </c>
      <c r="M24" t="s">
        <v>513</v>
      </c>
      <c r="N24" t="s">
        <v>1258</v>
      </c>
      <c r="Q24" t="s">
        <v>604</v>
      </c>
      <c r="R24" t="s">
        <v>605</v>
      </c>
      <c r="U24" t="s">
        <v>1294</v>
      </c>
      <c r="V24" t="s">
        <v>1315</v>
      </c>
    </row>
    <row r="25" spans="1:22" x14ac:dyDescent="0.25">
      <c r="A25" t="s">
        <v>992</v>
      </c>
      <c r="B25" t="s">
        <v>993</v>
      </c>
      <c r="D25" t="s">
        <v>645</v>
      </c>
      <c r="E25" t="s">
        <v>646</v>
      </c>
      <c r="G25" t="s">
        <v>713</v>
      </c>
      <c r="H25" t="s">
        <v>714</v>
      </c>
      <c r="J25" t="s">
        <v>565</v>
      </c>
      <c r="K25" t="s">
        <v>566</v>
      </c>
      <c r="M25" t="s">
        <v>520</v>
      </c>
      <c r="N25" t="s">
        <v>521</v>
      </c>
      <c r="Q25" t="s">
        <v>1069</v>
      </c>
      <c r="R25" t="s">
        <v>1070</v>
      </c>
      <c r="U25" t="s">
        <v>1295</v>
      </c>
      <c r="V25" t="s">
        <v>1316</v>
      </c>
    </row>
    <row r="26" spans="1:22" x14ac:dyDescent="0.25">
      <c r="A26" t="s">
        <v>1184</v>
      </c>
      <c r="B26" t="s">
        <v>1185</v>
      </c>
      <c r="D26" t="s">
        <v>659</v>
      </c>
      <c r="E26" t="s">
        <v>660</v>
      </c>
      <c r="G26" t="s">
        <v>738</v>
      </c>
      <c r="H26" t="s">
        <v>739</v>
      </c>
      <c r="J26" t="s">
        <v>569</v>
      </c>
      <c r="K26" t="s">
        <v>570</v>
      </c>
      <c r="Q26" t="s">
        <v>637</v>
      </c>
      <c r="R26" t="s">
        <v>638</v>
      </c>
      <c r="U26" t="s">
        <v>1296</v>
      </c>
      <c r="V26" t="s">
        <v>1317</v>
      </c>
    </row>
    <row r="27" spans="1:22" x14ac:dyDescent="0.25">
      <c r="A27" t="s">
        <v>1005</v>
      </c>
      <c r="B27" t="s">
        <v>1006</v>
      </c>
      <c r="D27" t="s">
        <v>683</v>
      </c>
      <c r="E27" t="s">
        <v>684</v>
      </c>
      <c r="G27" t="s">
        <v>761</v>
      </c>
      <c r="H27" t="s">
        <v>762</v>
      </c>
      <c r="J27" t="s">
        <v>577</v>
      </c>
      <c r="K27" t="s">
        <v>578</v>
      </c>
      <c r="M27" s="220" t="s">
        <v>317</v>
      </c>
      <c r="N27" s="220"/>
      <c r="Q27" t="s">
        <v>614</v>
      </c>
      <c r="R27" t="s">
        <v>615</v>
      </c>
    </row>
    <row r="28" spans="1:22" x14ac:dyDescent="0.25">
      <c r="A28" t="s">
        <v>1031</v>
      </c>
      <c r="B28" t="s">
        <v>1032</v>
      </c>
      <c r="D28" t="s">
        <v>697</v>
      </c>
      <c r="E28" t="s">
        <v>698</v>
      </c>
      <c r="G28" t="s">
        <v>774</v>
      </c>
      <c r="H28" t="s">
        <v>775</v>
      </c>
      <c r="J28" t="s">
        <v>585</v>
      </c>
      <c r="K28" t="s">
        <v>586</v>
      </c>
      <c r="M28" t="s">
        <v>322</v>
      </c>
      <c r="N28" t="s">
        <v>323</v>
      </c>
      <c r="Q28" t="s">
        <v>620</v>
      </c>
      <c r="R28" t="s">
        <v>621</v>
      </c>
    </row>
    <row r="29" spans="1:22" x14ac:dyDescent="0.25">
      <c r="A29" t="s">
        <v>1107</v>
      </c>
      <c r="B29" t="s">
        <v>670</v>
      </c>
      <c r="D29" t="s">
        <v>743</v>
      </c>
      <c r="E29" t="s">
        <v>744</v>
      </c>
      <c r="G29" t="s">
        <v>784</v>
      </c>
      <c r="H29" t="s">
        <v>785</v>
      </c>
      <c r="J29" t="s">
        <v>581</v>
      </c>
      <c r="K29" t="s">
        <v>582</v>
      </c>
      <c r="M29" t="s">
        <v>326</v>
      </c>
      <c r="N29" t="s">
        <v>1259</v>
      </c>
      <c r="Q29" t="s">
        <v>639</v>
      </c>
      <c r="R29" t="s">
        <v>640</v>
      </c>
    </row>
    <row r="30" spans="1:22" x14ac:dyDescent="0.25">
      <c r="A30" t="s">
        <v>1108</v>
      </c>
      <c r="B30" t="s">
        <v>1109</v>
      </c>
      <c r="D30" t="s">
        <v>747</v>
      </c>
      <c r="E30" t="s">
        <v>748</v>
      </c>
      <c r="G30" t="s">
        <v>798</v>
      </c>
      <c r="H30" t="s">
        <v>799</v>
      </c>
      <c r="J30" t="s">
        <v>588</v>
      </c>
      <c r="K30" t="s">
        <v>589</v>
      </c>
      <c r="M30" t="s">
        <v>329</v>
      </c>
      <c r="N30" t="s">
        <v>1320</v>
      </c>
      <c r="Q30" t="s">
        <v>647</v>
      </c>
      <c r="R30" t="s">
        <v>648</v>
      </c>
    </row>
    <row r="31" spans="1:22" x14ac:dyDescent="0.25">
      <c r="A31" t="s">
        <v>1129</v>
      </c>
      <c r="B31" t="s">
        <v>1130</v>
      </c>
      <c r="D31" t="s">
        <v>766</v>
      </c>
      <c r="E31" t="s">
        <v>767</v>
      </c>
      <c r="G31" t="s">
        <v>788</v>
      </c>
      <c r="H31" t="s">
        <v>789</v>
      </c>
      <c r="J31" t="s">
        <v>612</v>
      </c>
      <c r="K31" t="s">
        <v>613</v>
      </c>
      <c r="M31" t="s">
        <v>332</v>
      </c>
      <c r="N31" t="s">
        <v>1260</v>
      </c>
      <c r="Q31" t="s">
        <v>661</v>
      </c>
      <c r="R31" t="s">
        <v>662</v>
      </c>
    </row>
    <row r="32" spans="1:22" x14ac:dyDescent="0.25">
      <c r="A32" t="s">
        <v>1127</v>
      </c>
      <c r="B32" t="s">
        <v>1128</v>
      </c>
      <c r="D32" t="s">
        <v>776</v>
      </c>
      <c r="E32" t="s">
        <v>777</v>
      </c>
      <c r="G32" t="s">
        <v>806</v>
      </c>
      <c r="H32" t="s">
        <v>807</v>
      </c>
      <c r="J32" t="s">
        <v>606</v>
      </c>
      <c r="K32" t="s">
        <v>607</v>
      </c>
      <c r="M32" t="s">
        <v>337</v>
      </c>
      <c r="N32" t="s">
        <v>1261</v>
      </c>
      <c r="Q32" t="s">
        <v>701</v>
      </c>
      <c r="R32" t="s">
        <v>702</v>
      </c>
    </row>
    <row r="33" spans="1:18" x14ac:dyDescent="0.25">
      <c r="A33" t="s">
        <v>1133</v>
      </c>
      <c r="B33" t="s">
        <v>1134</v>
      </c>
      <c r="D33" t="s">
        <v>782</v>
      </c>
      <c r="E33" t="s">
        <v>783</v>
      </c>
      <c r="G33" t="s">
        <v>821</v>
      </c>
      <c r="H33" t="s">
        <v>822</v>
      </c>
      <c r="J33" t="s">
        <v>608</v>
      </c>
      <c r="K33" t="s">
        <v>609</v>
      </c>
      <c r="M33" t="s">
        <v>339</v>
      </c>
      <c r="N33" t="s">
        <v>1262</v>
      </c>
      <c r="Q33" t="s">
        <v>709</v>
      </c>
      <c r="R33" t="s">
        <v>710</v>
      </c>
    </row>
    <row r="34" spans="1:18" ht="16.899999999999999" customHeight="1" x14ac:dyDescent="0.25">
      <c r="A34" t="s">
        <v>1137</v>
      </c>
      <c r="B34" t="s">
        <v>1138</v>
      </c>
      <c r="D34" t="s">
        <v>792</v>
      </c>
      <c r="E34" t="s">
        <v>793</v>
      </c>
      <c r="G34" t="s">
        <v>790</v>
      </c>
      <c r="H34" t="s">
        <v>791</v>
      </c>
      <c r="J34" t="s">
        <v>602</v>
      </c>
      <c r="K34" t="s">
        <v>603</v>
      </c>
      <c r="M34" t="s">
        <v>344</v>
      </c>
      <c r="N34" t="s">
        <v>1263</v>
      </c>
      <c r="Q34" t="s">
        <v>707</v>
      </c>
      <c r="R34" t="s">
        <v>708</v>
      </c>
    </row>
    <row r="35" spans="1:18" x14ac:dyDescent="0.25">
      <c r="A35" t="s">
        <v>1135</v>
      </c>
      <c r="B35" t="s">
        <v>1136</v>
      </c>
      <c r="D35" t="s">
        <v>794</v>
      </c>
      <c r="E35" t="s">
        <v>795</v>
      </c>
      <c r="G35" t="s">
        <v>796</v>
      </c>
      <c r="H35" t="s">
        <v>797</v>
      </c>
      <c r="J35" t="s">
        <v>616</v>
      </c>
      <c r="K35" t="s">
        <v>617</v>
      </c>
      <c r="M35" t="s">
        <v>350</v>
      </c>
      <c r="N35" t="s">
        <v>1264</v>
      </c>
      <c r="Q35" t="s">
        <v>675</v>
      </c>
      <c r="R35" t="s">
        <v>676</v>
      </c>
    </row>
    <row r="36" spans="1:18" x14ac:dyDescent="0.25">
      <c r="A36" t="s">
        <v>1141</v>
      </c>
      <c r="B36" t="s">
        <v>1142</v>
      </c>
      <c r="D36" t="s">
        <v>802</v>
      </c>
      <c r="E36" t="s">
        <v>803</v>
      </c>
      <c r="G36" t="s">
        <v>835</v>
      </c>
      <c r="H36" t="s">
        <v>836</v>
      </c>
      <c r="J36" t="s">
        <v>633</v>
      </c>
      <c r="K36" t="s">
        <v>634</v>
      </c>
      <c r="M36" t="s">
        <v>356</v>
      </c>
      <c r="N36" t="s">
        <v>1265</v>
      </c>
      <c r="Q36" t="s">
        <v>726</v>
      </c>
      <c r="R36" t="s">
        <v>727</v>
      </c>
    </row>
    <row r="37" spans="1:18" x14ac:dyDescent="0.25">
      <c r="A37" t="s">
        <v>1139</v>
      </c>
      <c r="B37" t="s">
        <v>1140</v>
      </c>
      <c r="D37" t="s">
        <v>808</v>
      </c>
      <c r="E37" t="s">
        <v>809</v>
      </c>
      <c r="G37" t="s">
        <v>856</v>
      </c>
      <c r="H37" t="s">
        <v>857</v>
      </c>
      <c r="J37" t="s">
        <v>630</v>
      </c>
      <c r="K37" t="s">
        <v>631</v>
      </c>
      <c r="M37" t="s">
        <v>365</v>
      </c>
      <c r="N37" t="s">
        <v>1266</v>
      </c>
      <c r="Q37" t="s">
        <v>715</v>
      </c>
      <c r="R37" t="s">
        <v>716</v>
      </c>
    </row>
    <row r="38" spans="1:18" x14ac:dyDescent="0.25">
      <c r="A38" t="s">
        <v>1143</v>
      </c>
      <c r="B38" t="s">
        <v>1144</v>
      </c>
      <c r="D38" t="s">
        <v>810</v>
      </c>
      <c r="E38" t="s">
        <v>811</v>
      </c>
      <c r="G38" t="s">
        <v>854</v>
      </c>
      <c r="H38" t="s">
        <v>855</v>
      </c>
      <c r="J38" t="s">
        <v>643</v>
      </c>
      <c r="K38" t="s">
        <v>644</v>
      </c>
      <c r="M38" t="s">
        <v>369</v>
      </c>
      <c r="N38" t="s">
        <v>1321</v>
      </c>
      <c r="Q38" t="s">
        <v>720</v>
      </c>
      <c r="R38" t="s">
        <v>721</v>
      </c>
    </row>
    <row r="39" spans="1:18" x14ac:dyDescent="0.25">
      <c r="A39" t="s">
        <v>1145</v>
      </c>
      <c r="B39" t="s">
        <v>1146</v>
      </c>
      <c r="D39" t="s">
        <v>818</v>
      </c>
      <c r="E39" t="s">
        <v>1267</v>
      </c>
      <c r="G39" t="s">
        <v>872</v>
      </c>
      <c r="H39" t="s">
        <v>873</v>
      </c>
      <c r="J39" t="s">
        <v>330</v>
      </c>
      <c r="K39" t="s">
        <v>331</v>
      </c>
      <c r="M39" t="s">
        <v>375</v>
      </c>
      <c r="N39" t="s">
        <v>1268</v>
      </c>
      <c r="Q39" t="s">
        <v>728</v>
      </c>
      <c r="R39" t="s">
        <v>587</v>
      </c>
    </row>
    <row r="40" spans="1:18" x14ac:dyDescent="0.25">
      <c r="A40" t="s">
        <v>1147</v>
      </c>
      <c r="B40" t="s">
        <v>1148</v>
      </c>
      <c r="D40" t="s">
        <v>825</v>
      </c>
      <c r="E40" t="s">
        <v>826</v>
      </c>
      <c r="G40" t="s">
        <v>913</v>
      </c>
      <c r="H40" t="s">
        <v>914</v>
      </c>
      <c r="J40" t="s">
        <v>491</v>
      </c>
      <c r="K40" t="s">
        <v>492</v>
      </c>
      <c r="M40" t="s">
        <v>380</v>
      </c>
      <c r="N40" t="s">
        <v>381</v>
      </c>
      <c r="Q40" t="s">
        <v>770</v>
      </c>
      <c r="R40" t="s">
        <v>771</v>
      </c>
    </row>
    <row r="41" spans="1:18" x14ac:dyDescent="0.25">
      <c r="A41" t="s">
        <v>1151</v>
      </c>
      <c r="B41" t="s">
        <v>1152</v>
      </c>
      <c r="D41" t="s">
        <v>842</v>
      </c>
      <c r="E41" t="s">
        <v>843</v>
      </c>
      <c r="G41" t="s">
        <v>841</v>
      </c>
      <c r="H41" t="s">
        <v>717</v>
      </c>
      <c r="J41" t="s">
        <v>655</v>
      </c>
      <c r="K41" t="s">
        <v>656</v>
      </c>
      <c r="M41" t="s">
        <v>384</v>
      </c>
      <c r="N41" t="s">
        <v>385</v>
      </c>
      <c r="Q41" t="s">
        <v>751</v>
      </c>
      <c r="R41" t="s">
        <v>752</v>
      </c>
    </row>
    <row r="42" spans="1:18" x14ac:dyDescent="0.25">
      <c r="A42" t="s">
        <v>1153</v>
      </c>
      <c r="B42" t="s">
        <v>735</v>
      </c>
      <c r="D42" t="s">
        <v>847</v>
      </c>
      <c r="E42" t="s">
        <v>848</v>
      </c>
      <c r="G42" t="s">
        <v>922</v>
      </c>
      <c r="H42" t="s">
        <v>923</v>
      </c>
      <c r="J42" t="s">
        <v>668</v>
      </c>
      <c r="K42" t="s">
        <v>669</v>
      </c>
      <c r="M42" t="s">
        <v>393</v>
      </c>
      <c r="N42" t="s">
        <v>1269</v>
      </c>
      <c r="Q42" t="s">
        <v>755</v>
      </c>
      <c r="R42" t="s">
        <v>756</v>
      </c>
    </row>
    <row r="43" spans="1:18" x14ac:dyDescent="0.25">
      <c r="A43" t="s">
        <v>1174</v>
      </c>
      <c r="B43" t="s">
        <v>1175</v>
      </c>
      <c r="D43" t="s">
        <v>852</v>
      </c>
      <c r="E43" t="s">
        <v>853</v>
      </c>
      <c r="G43" t="s">
        <v>837</v>
      </c>
      <c r="H43" t="s">
        <v>838</v>
      </c>
      <c r="J43" t="s">
        <v>677</v>
      </c>
      <c r="K43" t="s">
        <v>678</v>
      </c>
      <c r="M43" t="s">
        <v>399</v>
      </c>
      <c r="N43" t="s">
        <v>1270</v>
      </c>
      <c r="Q43" t="s">
        <v>772</v>
      </c>
      <c r="R43" t="s">
        <v>773</v>
      </c>
    </row>
    <row r="44" spans="1:18" x14ac:dyDescent="0.25">
      <c r="A44" t="s">
        <v>1154</v>
      </c>
      <c r="B44" t="s">
        <v>1155</v>
      </c>
      <c r="D44" t="s">
        <v>858</v>
      </c>
      <c r="E44" t="s">
        <v>859</v>
      </c>
      <c r="J44" t="s">
        <v>681</v>
      </c>
      <c r="K44" t="s">
        <v>682</v>
      </c>
      <c r="M44" t="s">
        <v>406</v>
      </c>
      <c r="N44" t="s">
        <v>407</v>
      </c>
      <c r="Q44" t="s">
        <v>778</v>
      </c>
      <c r="R44" t="s">
        <v>779</v>
      </c>
    </row>
    <row r="45" spans="1:18" x14ac:dyDescent="0.25">
      <c r="A45" t="s">
        <v>1156</v>
      </c>
      <c r="B45" t="s">
        <v>1157</v>
      </c>
      <c r="D45" t="s">
        <v>862</v>
      </c>
      <c r="E45" t="s">
        <v>863</v>
      </c>
      <c r="G45" s="220" t="s">
        <v>313</v>
      </c>
      <c r="H45" s="220"/>
      <c r="J45" t="s">
        <v>705</v>
      </c>
      <c r="K45" t="s">
        <v>706</v>
      </c>
      <c r="M45" t="s">
        <v>414</v>
      </c>
      <c r="N45" t="s">
        <v>415</v>
      </c>
      <c r="Q45" t="s">
        <v>882</v>
      </c>
      <c r="R45" t="s">
        <v>883</v>
      </c>
    </row>
    <row r="46" spans="1:18" x14ac:dyDescent="0.25">
      <c r="A46" t="s">
        <v>1164</v>
      </c>
      <c r="B46" t="s">
        <v>1165</v>
      </c>
      <c r="D46" t="s">
        <v>864</v>
      </c>
      <c r="E46" t="s">
        <v>865</v>
      </c>
      <c r="G46" t="s">
        <v>322</v>
      </c>
      <c r="H46" t="s">
        <v>323</v>
      </c>
      <c r="J46" t="s">
        <v>685</v>
      </c>
      <c r="K46" t="s">
        <v>686</v>
      </c>
      <c r="M46" t="s">
        <v>418</v>
      </c>
      <c r="N46" t="s">
        <v>419</v>
      </c>
      <c r="Q46" t="s">
        <v>780</v>
      </c>
      <c r="R46" t="s">
        <v>781</v>
      </c>
    </row>
    <row r="47" spans="1:18" x14ac:dyDescent="0.25">
      <c r="A47" t="s">
        <v>1170</v>
      </c>
      <c r="B47" t="s">
        <v>1171</v>
      </c>
      <c r="D47" t="s">
        <v>868</v>
      </c>
      <c r="E47" t="s">
        <v>869</v>
      </c>
      <c r="G47" t="s">
        <v>359</v>
      </c>
      <c r="H47" t="s">
        <v>360</v>
      </c>
      <c r="J47" t="s">
        <v>693</v>
      </c>
      <c r="K47" t="s">
        <v>694</v>
      </c>
      <c r="M47" t="s">
        <v>424</v>
      </c>
      <c r="N47" t="s">
        <v>425</v>
      </c>
      <c r="Q47" t="s">
        <v>786</v>
      </c>
      <c r="R47" t="s">
        <v>787</v>
      </c>
    </row>
    <row r="48" spans="1:18" x14ac:dyDescent="0.25">
      <c r="A48" t="s">
        <v>1172</v>
      </c>
      <c r="B48" t="s">
        <v>1173</v>
      </c>
      <c r="D48" t="s">
        <v>870</v>
      </c>
      <c r="E48" t="s">
        <v>871</v>
      </c>
      <c r="G48" t="s">
        <v>389</v>
      </c>
      <c r="H48" t="s">
        <v>390</v>
      </c>
      <c r="J48" t="s">
        <v>711</v>
      </c>
      <c r="K48" t="s">
        <v>712</v>
      </c>
      <c r="M48" t="s">
        <v>438</v>
      </c>
      <c r="N48" t="s">
        <v>439</v>
      </c>
      <c r="Q48" t="s">
        <v>819</v>
      </c>
      <c r="R48" t="s">
        <v>820</v>
      </c>
    </row>
    <row r="49" spans="1:18" x14ac:dyDescent="0.25">
      <c r="A49" t="s">
        <v>1166</v>
      </c>
      <c r="B49" t="s">
        <v>1167</v>
      </c>
      <c r="D49" t="s">
        <v>874</v>
      </c>
      <c r="E49" t="s">
        <v>875</v>
      </c>
      <c r="G49" t="s">
        <v>395</v>
      </c>
      <c r="H49" t="s">
        <v>396</v>
      </c>
      <c r="J49" t="s">
        <v>718</v>
      </c>
      <c r="K49" t="s">
        <v>719</v>
      </c>
      <c r="M49" t="s">
        <v>444</v>
      </c>
      <c r="N49" t="s">
        <v>445</v>
      </c>
      <c r="Q49" t="s">
        <v>804</v>
      </c>
      <c r="R49" t="s">
        <v>805</v>
      </c>
    </row>
    <row r="50" spans="1:18" x14ac:dyDescent="0.25">
      <c r="A50" t="s">
        <v>1182</v>
      </c>
      <c r="B50" t="s">
        <v>1183</v>
      </c>
      <c r="D50" t="s">
        <v>884</v>
      </c>
      <c r="E50" t="s">
        <v>885</v>
      </c>
      <c r="G50" t="s">
        <v>428</v>
      </c>
      <c r="H50" t="s">
        <v>429</v>
      </c>
      <c r="J50" t="s">
        <v>729</v>
      </c>
      <c r="K50" t="s">
        <v>730</v>
      </c>
      <c r="M50" t="s">
        <v>456</v>
      </c>
      <c r="N50" t="s">
        <v>457</v>
      </c>
      <c r="Q50" t="s">
        <v>829</v>
      </c>
      <c r="R50" t="s">
        <v>830</v>
      </c>
    </row>
    <row r="51" spans="1:18" x14ac:dyDescent="0.25">
      <c r="A51" t="s">
        <v>1160</v>
      </c>
      <c r="B51" t="s">
        <v>1161</v>
      </c>
      <c r="D51" t="s">
        <v>888</v>
      </c>
      <c r="E51" t="s">
        <v>889</v>
      </c>
      <c r="G51" t="s">
        <v>370</v>
      </c>
      <c r="H51" t="s">
        <v>371</v>
      </c>
      <c r="J51" t="s">
        <v>740</v>
      </c>
      <c r="K51" t="s">
        <v>741</v>
      </c>
      <c r="M51" t="s">
        <v>464</v>
      </c>
      <c r="N51" t="s">
        <v>1271</v>
      </c>
      <c r="Q51" t="s">
        <v>839</v>
      </c>
      <c r="R51" t="s">
        <v>840</v>
      </c>
    </row>
    <row r="52" spans="1:18" x14ac:dyDescent="0.25">
      <c r="A52" t="s">
        <v>1180</v>
      </c>
      <c r="B52" t="s">
        <v>1181</v>
      </c>
      <c r="D52" t="s">
        <v>891</v>
      </c>
      <c r="E52" t="s">
        <v>892</v>
      </c>
      <c r="G52" t="s">
        <v>499</v>
      </c>
      <c r="H52" t="s">
        <v>500</v>
      </c>
      <c r="J52" t="s">
        <v>745</v>
      </c>
      <c r="K52" t="s">
        <v>746</v>
      </c>
      <c r="M52" t="s">
        <v>472</v>
      </c>
      <c r="N52" t="s">
        <v>1272</v>
      </c>
      <c r="Q52" t="s">
        <v>827</v>
      </c>
      <c r="R52" t="s">
        <v>828</v>
      </c>
    </row>
    <row r="53" spans="1:18" x14ac:dyDescent="0.25">
      <c r="A53" t="s">
        <v>1186</v>
      </c>
      <c r="B53" t="s">
        <v>1187</v>
      </c>
      <c r="D53" t="s">
        <v>895</v>
      </c>
      <c r="E53" t="s">
        <v>896</v>
      </c>
      <c r="G53" t="s">
        <v>516</v>
      </c>
      <c r="H53" t="s">
        <v>517</v>
      </c>
      <c r="J53" t="s">
        <v>753</v>
      </c>
      <c r="K53" t="s">
        <v>754</v>
      </c>
      <c r="M53" t="s">
        <v>475</v>
      </c>
      <c r="N53" t="s">
        <v>1273</v>
      </c>
      <c r="Q53" t="s">
        <v>844</v>
      </c>
      <c r="R53" t="s">
        <v>845</v>
      </c>
    </row>
    <row r="54" spans="1:18" x14ac:dyDescent="0.25">
      <c r="A54" t="s">
        <v>1192</v>
      </c>
      <c r="B54" t="s">
        <v>1193</v>
      </c>
      <c r="D54" t="s">
        <v>897</v>
      </c>
      <c r="E54" t="s">
        <v>898</v>
      </c>
      <c r="G54" t="s">
        <v>478</v>
      </c>
      <c r="H54" t="s">
        <v>479</v>
      </c>
      <c r="J54" t="s">
        <v>382</v>
      </c>
      <c r="K54" t="s">
        <v>383</v>
      </c>
      <c r="M54" t="s">
        <v>480</v>
      </c>
      <c r="N54" t="s">
        <v>481</v>
      </c>
      <c r="Q54" t="s">
        <v>876</v>
      </c>
      <c r="R54" t="s">
        <v>877</v>
      </c>
    </row>
    <row r="55" spans="1:18" x14ac:dyDescent="0.25">
      <c r="A55" t="s">
        <v>1188</v>
      </c>
      <c r="B55" t="s">
        <v>1189</v>
      </c>
      <c r="D55" t="s">
        <v>907</v>
      </c>
      <c r="E55" t="s">
        <v>908</v>
      </c>
      <c r="G55" t="s">
        <v>486</v>
      </c>
      <c r="H55" t="s">
        <v>487</v>
      </c>
      <c r="J55" t="s">
        <v>649</v>
      </c>
      <c r="K55" t="s">
        <v>650</v>
      </c>
      <c r="M55" t="s">
        <v>484</v>
      </c>
      <c r="N55" t="s">
        <v>485</v>
      </c>
      <c r="Q55" t="s">
        <v>866</v>
      </c>
      <c r="R55" t="s">
        <v>867</v>
      </c>
    </row>
    <row r="56" spans="1:18" x14ac:dyDescent="0.25">
      <c r="A56" t="s">
        <v>1190</v>
      </c>
      <c r="B56" t="s">
        <v>1191</v>
      </c>
      <c r="D56" t="s">
        <v>944</v>
      </c>
      <c r="E56" t="s">
        <v>945</v>
      </c>
      <c r="G56" t="s">
        <v>534</v>
      </c>
      <c r="H56" t="s">
        <v>535</v>
      </c>
      <c r="J56" t="s">
        <v>540</v>
      </c>
      <c r="K56" t="s">
        <v>541</v>
      </c>
      <c r="M56" t="s">
        <v>490</v>
      </c>
      <c r="N56" t="s">
        <v>1274</v>
      </c>
      <c r="Q56" t="s">
        <v>915</v>
      </c>
      <c r="R56" t="s">
        <v>916</v>
      </c>
    </row>
    <row r="57" spans="1:18" x14ac:dyDescent="0.25">
      <c r="A57" t="s">
        <v>1204</v>
      </c>
      <c r="B57" t="s">
        <v>1205</v>
      </c>
      <c r="D57" t="s">
        <v>952</v>
      </c>
      <c r="E57" t="s">
        <v>953</v>
      </c>
      <c r="G57" t="s">
        <v>641</v>
      </c>
      <c r="H57" t="s">
        <v>642</v>
      </c>
      <c r="J57" t="s">
        <v>622</v>
      </c>
      <c r="K57" t="s">
        <v>623</v>
      </c>
      <c r="M57" t="s">
        <v>422</v>
      </c>
      <c r="N57" t="s">
        <v>423</v>
      </c>
      <c r="Q57" t="s">
        <v>909</v>
      </c>
      <c r="R57" t="s">
        <v>910</v>
      </c>
    </row>
    <row r="58" spans="1:18" x14ac:dyDescent="0.25">
      <c r="A58" t="s">
        <v>1198</v>
      </c>
      <c r="B58" t="s">
        <v>1199</v>
      </c>
      <c r="D58" t="s">
        <v>962</v>
      </c>
      <c r="E58" t="s">
        <v>963</v>
      </c>
      <c r="G58" t="s">
        <v>663</v>
      </c>
      <c r="H58" t="s">
        <v>664</v>
      </c>
      <c r="J58" t="s">
        <v>469</v>
      </c>
      <c r="K58" t="s">
        <v>470</v>
      </c>
      <c r="M58" t="s">
        <v>471</v>
      </c>
      <c r="N58" t="s">
        <v>1275</v>
      </c>
      <c r="Q58" t="s">
        <v>903</v>
      </c>
      <c r="R58" t="s">
        <v>904</v>
      </c>
    </row>
    <row r="59" spans="1:18" x14ac:dyDescent="0.25">
      <c r="A59" t="s">
        <v>1206</v>
      </c>
      <c r="B59" t="s">
        <v>1207</v>
      </c>
      <c r="D59" t="s">
        <v>964</v>
      </c>
      <c r="E59" t="s">
        <v>965</v>
      </c>
      <c r="G59" t="s">
        <v>703</v>
      </c>
      <c r="H59" t="s">
        <v>704</v>
      </c>
      <c r="J59" t="s">
        <v>671</v>
      </c>
      <c r="K59" t="s">
        <v>672</v>
      </c>
      <c r="Q59" t="s">
        <v>901</v>
      </c>
      <c r="R59" t="s">
        <v>902</v>
      </c>
    </row>
    <row r="60" spans="1:18" x14ac:dyDescent="0.25">
      <c r="A60" t="s">
        <v>1210</v>
      </c>
      <c r="B60" t="s">
        <v>1211</v>
      </c>
      <c r="D60" t="s">
        <v>966</v>
      </c>
      <c r="E60" t="s">
        <v>967</v>
      </c>
      <c r="G60" t="s">
        <v>724</v>
      </c>
      <c r="H60" t="s">
        <v>725</v>
      </c>
      <c r="J60" t="s">
        <v>679</v>
      </c>
      <c r="K60" t="s">
        <v>680</v>
      </c>
      <c r="M60" s="220" t="s">
        <v>312</v>
      </c>
      <c r="N60" s="220"/>
      <c r="Q60" t="s">
        <v>905</v>
      </c>
      <c r="R60" t="s">
        <v>906</v>
      </c>
    </row>
    <row r="61" spans="1:18" x14ac:dyDescent="0.25">
      <c r="A61" t="s">
        <v>1214</v>
      </c>
      <c r="B61" t="s">
        <v>890</v>
      </c>
      <c r="D61" t="s">
        <v>980</v>
      </c>
      <c r="E61" t="s">
        <v>981</v>
      </c>
      <c r="G61" t="s">
        <v>757</v>
      </c>
      <c r="H61" t="s">
        <v>758</v>
      </c>
      <c r="J61" t="s">
        <v>759</v>
      </c>
      <c r="K61" t="s">
        <v>760</v>
      </c>
      <c r="M61" t="s">
        <v>322</v>
      </c>
      <c r="N61" t="s">
        <v>323</v>
      </c>
      <c r="Q61" t="s">
        <v>920</v>
      </c>
      <c r="R61" t="s">
        <v>921</v>
      </c>
    </row>
    <row r="62" spans="1:18" x14ac:dyDescent="0.25">
      <c r="A62" t="s">
        <v>1226</v>
      </c>
      <c r="B62" t="s">
        <v>1227</v>
      </c>
      <c r="D62" t="s">
        <v>984</v>
      </c>
      <c r="E62" t="s">
        <v>985</v>
      </c>
      <c r="G62" t="s">
        <v>764</v>
      </c>
      <c r="H62" t="s">
        <v>765</v>
      </c>
      <c r="J62" t="s">
        <v>526</v>
      </c>
      <c r="K62" t="s">
        <v>527</v>
      </c>
      <c r="M62" t="s">
        <v>450</v>
      </c>
      <c r="N62" t="s">
        <v>451</v>
      </c>
      <c r="Q62" t="s">
        <v>924</v>
      </c>
      <c r="R62" t="s">
        <v>925</v>
      </c>
    </row>
    <row r="63" spans="1:18" x14ac:dyDescent="0.25">
      <c r="A63" t="s">
        <v>1228</v>
      </c>
      <c r="B63" t="s">
        <v>560</v>
      </c>
      <c r="D63" t="s">
        <v>988</v>
      </c>
      <c r="E63" t="s">
        <v>989</v>
      </c>
      <c r="G63" t="s">
        <v>736</v>
      </c>
      <c r="H63" t="s">
        <v>737</v>
      </c>
      <c r="M63" t="s">
        <v>763</v>
      </c>
      <c r="N63" t="s">
        <v>667</v>
      </c>
      <c r="Q63" t="s">
        <v>932</v>
      </c>
      <c r="R63" t="s">
        <v>933</v>
      </c>
    </row>
    <row r="64" spans="1:18" x14ac:dyDescent="0.25">
      <c r="A64" t="s">
        <v>1233</v>
      </c>
      <c r="B64" t="s">
        <v>1234</v>
      </c>
      <c r="D64" t="s">
        <v>1011</v>
      </c>
      <c r="E64" t="s">
        <v>1012</v>
      </c>
      <c r="Q64" t="s">
        <v>934</v>
      </c>
      <c r="R64" t="s">
        <v>935</v>
      </c>
    </row>
    <row r="65" spans="1:18" x14ac:dyDescent="0.25">
      <c r="A65" t="s">
        <v>1235</v>
      </c>
      <c r="B65" t="s">
        <v>1236</v>
      </c>
      <c r="D65" t="s">
        <v>1017</v>
      </c>
      <c r="E65" t="s">
        <v>1018</v>
      </c>
      <c r="G65" s="220" t="s">
        <v>319</v>
      </c>
      <c r="H65" s="220"/>
      <c r="M65" s="220" t="s">
        <v>321</v>
      </c>
      <c r="N65" s="220"/>
      <c r="Q65" t="s">
        <v>926</v>
      </c>
      <c r="R65" t="s">
        <v>927</v>
      </c>
    </row>
    <row r="66" spans="1:18" x14ac:dyDescent="0.25">
      <c r="A66" t="s">
        <v>1237</v>
      </c>
      <c r="B66" t="s">
        <v>917</v>
      </c>
      <c r="D66" t="s">
        <v>1023</v>
      </c>
      <c r="E66" t="s">
        <v>1024</v>
      </c>
      <c r="G66" t="s">
        <v>322</v>
      </c>
      <c r="H66" t="s">
        <v>323</v>
      </c>
      <c r="M66" t="s">
        <v>322</v>
      </c>
      <c r="N66" t="s">
        <v>323</v>
      </c>
      <c r="Q66" t="s">
        <v>930</v>
      </c>
      <c r="R66" t="s">
        <v>931</v>
      </c>
    </row>
    <row r="67" spans="1:18" x14ac:dyDescent="0.25">
      <c r="A67" t="s">
        <v>1021</v>
      </c>
      <c r="B67" t="s">
        <v>1022</v>
      </c>
      <c r="D67" t="s">
        <v>1035</v>
      </c>
      <c r="E67" t="s">
        <v>1036</v>
      </c>
      <c r="G67" t="s">
        <v>376</v>
      </c>
      <c r="H67" t="s">
        <v>377</v>
      </c>
      <c r="M67" t="s">
        <v>351</v>
      </c>
      <c r="N67" t="s">
        <v>352</v>
      </c>
      <c r="Q67" t="s">
        <v>938</v>
      </c>
      <c r="R67" t="s">
        <v>939</v>
      </c>
    </row>
    <row r="68" spans="1:18" x14ac:dyDescent="0.25">
      <c r="A68" t="s">
        <v>505</v>
      </c>
      <c r="B68" t="s">
        <v>506</v>
      </c>
      <c r="D68" t="s">
        <v>1037</v>
      </c>
      <c r="E68" t="s">
        <v>1038</v>
      </c>
      <c r="G68" t="s">
        <v>446</v>
      </c>
      <c r="H68" t="s">
        <v>447</v>
      </c>
      <c r="Q68" t="s">
        <v>940</v>
      </c>
      <c r="R68" t="s">
        <v>941</v>
      </c>
    </row>
    <row r="69" spans="1:18" x14ac:dyDescent="0.25">
      <c r="A69" t="s">
        <v>978</v>
      </c>
      <c r="B69" t="s">
        <v>979</v>
      </c>
      <c r="D69" t="s">
        <v>1039</v>
      </c>
      <c r="E69" t="s">
        <v>1040</v>
      </c>
      <c r="G69" t="s">
        <v>546</v>
      </c>
      <c r="H69" t="s">
        <v>547</v>
      </c>
      <c r="Q69" t="s">
        <v>942</v>
      </c>
      <c r="R69" t="s">
        <v>943</v>
      </c>
    </row>
    <row r="70" spans="1:18" x14ac:dyDescent="0.25">
      <c r="A70" t="s">
        <v>1162</v>
      </c>
      <c r="B70" t="s">
        <v>1163</v>
      </c>
      <c r="D70" t="s">
        <v>1055</v>
      </c>
      <c r="E70" t="s">
        <v>1056</v>
      </c>
      <c r="G70" t="s">
        <v>550</v>
      </c>
      <c r="H70" t="s">
        <v>551</v>
      </c>
      <c r="Q70" t="s">
        <v>946</v>
      </c>
      <c r="R70" t="s">
        <v>947</v>
      </c>
    </row>
    <row r="71" spans="1:18" x14ac:dyDescent="0.25">
      <c r="A71" t="s">
        <v>1238</v>
      </c>
      <c r="B71" t="s">
        <v>1239</v>
      </c>
      <c r="D71" t="s">
        <v>1059</v>
      </c>
      <c r="E71" t="s">
        <v>1060</v>
      </c>
      <c r="Q71" t="s">
        <v>950</v>
      </c>
      <c r="R71" t="s">
        <v>951</v>
      </c>
    </row>
    <row r="72" spans="1:18" x14ac:dyDescent="0.25">
      <c r="A72" t="s">
        <v>1009</v>
      </c>
      <c r="B72" t="s">
        <v>1010</v>
      </c>
      <c r="D72" t="s">
        <v>1061</v>
      </c>
      <c r="E72" t="s">
        <v>1062</v>
      </c>
      <c r="Q72" t="s">
        <v>954</v>
      </c>
      <c r="R72" t="s">
        <v>955</v>
      </c>
    </row>
    <row r="73" spans="1:18" x14ac:dyDescent="0.25">
      <c r="A73" t="s">
        <v>1089</v>
      </c>
      <c r="B73" t="s">
        <v>1090</v>
      </c>
      <c r="D73" t="s">
        <v>1065</v>
      </c>
      <c r="E73" t="s">
        <v>1066</v>
      </c>
      <c r="Q73" t="s">
        <v>948</v>
      </c>
      <c r="R73" t="s">
        <v>949</v>
      </c>
    </row>
    <row r="74" spans="1:18" x14ac:dyDescent="0.25">
      <c r="A74" t="s">
        <v>814</v>
      </c>
      <c r="B74" t="s">
        <v>815</v>
      </c>
      <c r="D74" t="s">
        <v>1067</v>
      </c>
      <c r="E74" t="s">
        <v>1068</v>
      </c>
      <c r="Q74" t="s">
        <v>1033</v>
      </c>
      <c r="R74" t="s">
        <v>1034</v>
      </c>
    </row>
    <row r="75" spans="1:18" x14ac:dyDescent="0.25">
      <c r="D75" t="s">
        <v>1081</v>
      </c>
      <c r="E75" t="s">
        <v>1082</v>
      </c>
      <c r="Q75" t="s">
        <v>928</v>
      </c>
      <c r="R75" t="s">
        <v>929</v>
      </c>
    </row>
    <row r="76" spans="1:18" x14ac:dyDescent="0.25">
      <c r="D76" t="s">
        <v>1083</v>
      </c>
      <c r="E76" t="s">
        <v>1084</v>
      </c>
      <c r="Q76" t="s">
        <v>960</v>
      </c>
      <c r="R76" t="s">
        <v>961</v>
      </c>
    </row>
    <row r="77" spans="1:18" x14ac:dyDescent="0.25">
      <c r="D77" t="s">
        <v>1085</v>
      </c>
      <c r="E77" t="s">
        <v>1086</v>
      </c>
      <c r="Q77" t="s">
        <v>958</v>
      </c>
      <c r="R77" t="s">
        <v>959</v>
      </c>
    </row>
    <row r="78" spans="1:18" x14ac:dyDescent="0.25">
      <c r="D78" t="s">
        <v>1087</v>
      </c>
      <c r="E78" t="s">
        <v>1088</v>
      </c>
      <c r="Q78" t="s">
        <v>956</v>
      </c>
      <c r="R78" t="s">
        <v>957</v>
      </c>
    </row>
    <row r="79" spans="1:18" x14ac:dyDescent="0.25">
      <c r="D79" t="s">
        <v>1091</v>
      </c>
      <c r="E79" t="s">
        <v>1092</v>
      </c>
      <c r="Q79" t="s">
        <v>968</v>
      </c>
      <c r="R79" t="s">
        <v>969</v>
      </c>
    </row>
    <row r="80" spans="1:18" x14ac:dyDescent="0.25">
      <c r="D80" t="s">
        <v>1093</v>
      </c>
      <c r="E80" t="s">
        <v>1094</v>
      </c>
      <c r="Q80" t="s">
        <v>976</v>
      </c>
      <c r="R80" t="s">
        <v>977</v>
      </c>
    </row>
    <row r="81" spans="4:18" x14ac:dyDescent="0.25">
      <c r="D81" t="s">
        <v>1095</v>
      </c>
      <c r="E81" t="s">
        <v>1096</v>
      </c>
      <c r="Q81" t="s">
        <v>982</v>
      </c>
      <c r="R81" t="s">
        <v>983</v>
      </c>
    </row>
    <row r="82" spans="4:18" x14ac:dyDescent="0.25">
      <c r="D82" t="s">
        <v>1097</v>
      </c>
      <c r="E82" t="s">
        <v>1098</v>
      </c>
      <c r="Q82" t="s">
        <v>1003</v>
      </c>
      <c r="R82" t="s">
        <v>1004</v>
      </c>
    </row>
    <row r="83" spans="4:18" x14ac:dyDescent="0.25">
      <c r="D83" t="s">
        <v>1099</v>
      </c>
      <c r="E83" t="s">
        <v>1100</v>
      </c>
      <c r="Q83" t="s">
        <v>996</v>
      </c>
      <c r="R83" t="s">
        <v>997</v>
      </c>
    </row>
    <row r="84" spans="4:18" x14ac:dyDescent="0.25">
      <c r="D84" t="s">
        <v>1101</v>
      </c>
      <c r="E84" t="s">
        <v>1102</v>
      </c>
      <c r="Q84" t="s">
        <v>552</v>
      </c>
      <c r="R84" t="s">
        <v>553</v>
      </c>
    </row>
    <row r="85" spans="4:18" x14ac:dyDescent="0.25">
      <c r="D85" t="s">
        <v>1103</v>
      </c>
      <c r="E85" t="s">
        <v>1104</v>
      </c>
      <c r="Q85" t="s">
        <v>1013</v>
      </c>
      <c r="R85" t="s">
        <v>1014</v>
      </c>
    </row>
    <row r="86" spans="4:18" x14ac:dyDescent="0.25">
      <c r="D86" t="s">
        <v>1105</v>
      </c>
      <c r="E86" t="s">
        <v>1106</v>
      </c>
      <c r="Q86" t="s">
        <v>1015</v>
      </c>
      <c r="R86" t="s">
        <v>1016</v>
      </c>
    </row>
    <row r="87" spans="4:18" x14ac:dyDescent="0.25">
      <c r="D87" t="s">
        <v>1110</v>
      </c>
      <c r="E87" t="s">
        <v>1111</v>
      </c>
      <c r="Q87" t="s">
        <v>990</v>
      </c>
      <c r="R87" t="s">
        <v>991</v>
      </c>
    </row>
    <row r="88" spans="4:18" x14ac:dyDescent="0.25">
      <c r="D88" t="s">
        <v>1112</v>
      </c>
      <c r="E88" t="s">
        <v>320</v>
      </c>
      <c r="Q88" t="s">
        <v>994</v>
      </c>
      <c r="R88" t="s">
        <v>995</v>
      </c>
    </row>
    <row r="89" spans="4:18" x14ac:dyDescent="0.25">
      <c r="D89" t="s">
        <v>1113</v>
      </c>
      <c r="E89" t="s">
        <v>1114</v>
      </c>
      <c r="Q89" t="s">
        <v>1027</v>
      </c>
      <c r="R89" t="s">
        <v>1028</v>
      </c>
    </row>
    <row r="90" spans="4:18" x14ac:dyDescent="0.25">
      <c r="D90" t="s">
        <v>1115</v>
      </c>
      <c r="E90" t="s">
        <v>1116</v>
      </c>
      <c r="Q90" t="s">
        <v>1025</v>
      </c>
      <c r="R90" t="s">
        <v>1026</v>
      </c>
    </row>
    <row r="91" spans="4:18" x14ac:dyDescent="0.25">
      <c r="D91" t="s">
        <v>1117</v>
      </c>
      <c r="E91" t="s">
        <v>1118</v>
      </c>
      <c r="Q91" t="s">
        <v>986</v>
      </c>
      <c r="R91" t="s">
        <v>987</v>
      </c>
    </row>
    <row r="92" spans="4:18" x14ac:dyDescent="0.25">
      <c r="D92" t="s">
        <v>1119</v>
      </c>
      <c r="E92" t="s">
        <v>1120</v>
      </c>
      <c r="Q92" t="s">
        <v>1007</v>
      </c>
      <c r="R92" t="s">
        <v>1008</v>
      </c>
    </row>
    <row r="93" spans="4:18" x14ac:dyDescent="0.25">
      <c r="D93" t="s">
        <v>1121</v>
      </c>
      <c r="E93" t="s">
        <v>1122</v>
      </c>
      <c r="Q93" t="s">
        <v>998</v>
      </c>
      <c r="R93" t="s">
        <v>999</v>
      </c>
    </row>
    <row r="94" spans="4:18" x14ac:dyDescent="0.25">
      <c r="D94" t="s">
        <v>1123</v>
      </c>
      <c r="E94" t="s">
        <v>1124</v>
      </c>
      <c r="Q94" t="s">
        <v>1043</v>
      </c>
      <c r="R94" t="s">
        <v>1044</v>
      </c>
    </row>
    <row r="95" spans="4:18" x14ac:dyDescent="0.25">
      <c r="D95" t="s">
        <v>1125</v>
      </c>
      <c r="E95" t="s">
        <v>1126</v>
      </c>
      <c r="Q95" t="s">
        <v>1047</v>
      </c>
      <c r="R95" t="s">
        <v>1048</v>
      </c>
    </row>
    <row r="96" spans="4:18" x14ac:dyDescent="0.25">
      <c r="D96" t="s">
        <v>1131</v>
      </c>
      <c r="E96" t="s">
        <v>1132</v>
      </c>
      <c r="Q96" t="s">
        <v>1045</v>
      </c>
      <c r="R96" t="s">
        <v>1046</v>
      </c>
    </row>
    <row r="97" spans="4:18" x14ac:dyDescent="0.25">
      <c r="D97" t="s">
        <v>1149</v>
      </c>
      <c r="E97" t="s">
        <v>1150</v>
      </c>
      <c r="Q97" t="s">
        <v>1053</v>
      </c>
      <c r="R97" t="s">
        <v>1054</v>
      </c>
    </row>
    <row r="98" spans="4:18" x14ac:dyDescent="0.25">
      <c r="D98" t="s">
        <v>1158</v>
      </c>
      <c r="E98" t="s">
        <v>1159</v>
      </c>
      <c r="Q98" t="s">
        <v>1057</v>
      </c>
      <c r="R98" t="s">
        <v>1058</v>
      </c>
    </row>
    <row r="99" spans="4:18" x14ac:dyDescent="0.25">
      <c r="D99" t="s">
        <v>1176</v>
      </c>
      <c r="E99" t="s">
        <v>1177</v>
      </c>
      <c r="Q99" t="s">
        <v>918</v>
      </c>
      <c r="R99" t="s">
        <v>919</v>
      </c>
    </row>
    <row r="100" spans="4:18" x14ac:dyDescent="0.25">
      <c r="D100" t="s">
        <v>1178</v>
      </c>
      <c r="E100" t="s">
        <v>1179</v>
      </c>
      <c r="Q100" t="s">
        <v>1063</v>
      </c>
      <c r="R100" t="s">
        <v>1064</v>
      </c>
    </row>
    <row r="101" spans="4:18" x14ac:dyDescent="0.25">
      <c r="D101" t="s">
        <v>1194</v>
      </c>
      <c r="E101" t="s">
        <v>1195</v>
      </c>
      <c r="Q101" t="s">
        <v>1071</v>
      </c>
      <c r="R101" t="s">
        <v>1072</v>
      </c>
    </row>
    <row r="102" spans="4:18" x14ac:dyDescent="0.25">
      <c r="D102" t="s">
        <v>1196</v>
      </c>
      <c r="E102" t="s">
        <v>1197</v>
      </c>
      <c r="Q102" t="s">
        <v>1075</v>
      </c>
      <c r="R102" t="s">
        <v>1076</v>
      </c>
    </row>
    <row r="103" spans="4:18" x14ac:dyDescent="0.25">
      <c r="D103" t="s">
        <v>1200</v>
      </c>
      <c r="E103" t="s">
        <v>1201</v>
      </c>
      <c r="Q103" t="s">
        <v>1077</v>
      </c>
      <c r="R103" t="s">
        <v>1078</v>
      </c>
    </row>
    <row r="104" spans="4:18" x14ac:dyDescent="0.25">
      <c r="D104" t="s">
        <v>1202</v>
      </c>
      <c r="E104" t="s">
        <v>1203</v>
      </c>
      <c r="Q104" t="s">
        <v>1073</v>
      </c>
      <c r="R104" t="s">
        <v>1074</v>
      </c>
    </row>
    <row r="105" spans="4:18" x14ac:dyDescent="0.25">
      <c r="D105" t="s">
        <v>1208</v>
      </c>
      <c r="E105" t="s">
        <v>1209</v>
      </c>
      <c r="Q105" t="s">
        <v>849</v>
      </c>
      <c r="R105" t="s">
        <v>850</v>
      </c>
    </row>
    <row r="106" spans="4:18" x14ac:dyDescent="0.25">
      <c r="D106" t="s">
        <v>1212</v>
      </c>
      <c r="E106" t="s">
        <v>1213</v>
      </c>
      <c r="Q106" t="s">
        <v>860</v>
      </c>
      <c r="R106" t="s">
        <v>861</v>
      </c>
    </row>
    <row r="107" spans="4:18" x14ac:dyDescent="0.25">
      <c r="D107" t="s">
        <v>1215</v>
      </c>
      <c r="E107" t="s">
        <v>1216</v>
      </c>
      <c r="Q107" t="s">
        <v>886</v>
      </c>
      <c r="R107" t="s">
        <v>887</v>
      </c>
    </row>
    <row r="108" spans="4:18" x14ac:dyDescent="0.25">
      <c r="D108" t="s">
        <v>1217</v>
      </c>
      <c r="E108" t="s">
        <v>1218</v>
      </c>
      <c r="Q108" t="s">
        <v>1049</v>
      </c>
      <c r="R108" t="s">
        <v>1050</v>
      </c>
    </row>
    <row r="109" spans="4:18" x14ac:dyDescent="0.25">
      <c r="D109" t="s">
        <v>1219</v>
      </c>
      <c r="E109" t="s">
        <v>1220</v>
      </c>
      <c r="Q109" t="s">
        <v>497</v>
      </c>
      <c r="R109" t="s">
        <v>498</v>
      </c>
    </row>
    <row r="110" spans="4:18" x14ac:dyDescent="0.25">
      <c r="D110" t="s">
        <v>1221</v>
      </c>
      <c r="E110" t="s">
        <v>742</v>
      </c>
      <c r="Q110" t="s">
        <v>1041</v>
      </c>
      <c r="R110" t="s">
        <v>1042</v>
      </c>
    </row>
    <row r="111" spans="4:18" x14ac:dyDescent="0.25">
      <c r="D111" t="s">
        <v>1222</v>
      </c>
      <c r="E111" t="s">
        <v>1223</v>
      </c>
      <c r="Q111" t="s">
        <v>592</v>
      </c>
      <c r="R111" t="s">
        <v>593</v>
      </c>
    </row>
    <row r="112" spans="4:18" x14ac:dyDescent="0.25">
      <c r="D112" t="s">
        <v>1224</v>
      </c>
      <c r="E112" t="s">
        <v>1225</v>
      </c>
      <c r="Q112" t="s">
        <v>538</v>
      </c>
      <c r="R112" t="s">
        <v>539</v>
      </c>
    </row>
    <row r="113" spans="4:18" x14ac:dyDescent="0.25">
      <c r="D113" t="s">
        <v>1229</v>
      </c>
      <c r="E113" t="s">
        <v>1230</v>
      </c>
      <c r="Q113" t="s">
        <v>628</v>
      </c>
      <c r="R113" t="s">
        <v>629</v>
      </c>
    </row>
    <row r="114" spans="4:18" x14ac:dyDescent="0.25">
      <c r="D114" t="s">
        <v>1231</v>
      </c>
      <c r="E114" t="s">
        <v>1232</v>
      </c>
      <c r="Q114" t="s">
        <v>665</v>
      </c>
      <c r="R114" t="s">
        <v>666</v>
      </c>
    </row>
    <row r="115" spans="4:18" x14ac:dyDescent="0.25">
      <c r="Q115" t="s">
        <v>722</v>
      </c>
      <c r="R115" t="s">
        <v>723</v>
      </c>
    </row>
    <row r="116" spans="4:18" x14ac:dyDescent="0.25">
      <c r="Q116" t="s">
        <v>733</v>
      </c>
      <c r="R116" t="s">
        <v>734</v>
      </c>
    </row>
    <row r="117" spans="4:18" x14ac:dyDescent="0.25">
      <c r="Q117" t="s">
        <v>749</v>
      </c>
      <c r="R117" t="s">
        <v>750</v>
      </c>
    </row>
    <row r="118" spans="4:18" x14ac:dyDescent="0.25">
      <c r="Q118" t="s">
        <v>1000</v>
      </c>
      <c r="R118" t="s">
        <v>1001</v>
      </c>
    </row>
    <row r="119" spans="4:18" x14ac:dyDescent="0.25">
      <c r="Q119" t="s">
        <v>812</v>
      </c>
      <c r="R119" t="s">
        <v>813</v>
      </c>
    </row>
    <row r="120" spans="4:18" x14ac:dyDescent="0.25">
      <c r="Q120" t="s">
        <v>833</v>
      </c>
      <c r="R120" t="s">
        <v>834</v>
      </c>
    </row>
    <row r="121" spans="4:18" x14ac:dyDescent="0.25">
      <c r="Q121" t="s">
        <v>893</v>
      </c>
      <c r="R121" t="s">
        <v>894</v>
      </c>
    </row>
    <row r="122" spans="4:18" x14ac:dyDescent="0.25">
      <c r="Q122" t="s">
        <v>878</v>
      </c>
      <c r="R122" t="s">
        <v>879</v>
      </c>
    </row>
    <row r="123" spans="4:18" x14ac:dyDescent="0.25">
      <c r="Q123" t="s">
        <v>911</v>
      </c>
      <c r="R123" t="s">
        <v>912</v>
      </c>
    </row>
    <row r="124" spans="4:18" x14ac:dyDescent="0.25">
      <c r="Q124" t="s">
        <v>972</v>
      </c>
      <c r="R124" t="s">
        <v>973</v>
      </c>
    </row>
    <row r="125" spans="4:18" x14ac:dyDescent="0.25">
      <c r="Q125" t="s">
        <v>1029</v>
      </c>
      <c r="R125" t="s">
        <v>1030</v>
      </c>
    </row>
    <row r="126" spans="4:18" x14ac:dyDescent="0.25">
      <c r="Q126" t="s">
        <v>1002</v>
      </c>
      <c r="R126" t="s">
        <v>851</v>
      </c>
    </row>
    <row r="127" spans="4:18" x14ac:dyDescent="0.25">
      <c r="Q127" t="s">
        <v>1019</v>
      </c>
      <c r="R127" t="s">
        <v>1020</v>
      </c>
    </row>
    <row r="128" spans="4:18" x14ac:dyDescent="0.25">
      <c r="Q128" t="s">
        <v>768</v>
      </c>
      <c r="R128" t="s">
        <v>769</v>
      </c>
    </row>
    <row r="129" spans="17:18" x14ac:dyDescent="0.25">
      <c r="Q129" t="s">
        <v>1051</v>
      </c>
      <c r="R129" t="s">
        <v>1052</v>
      </c>
    </row>
    <row r="130" spans="17:18" x14ac:dyDescent="0.25">
      <c r="Q130" t="s">
        <v>1079</v>
      </c>
      <c r="R130" t="s">
        <v>1080</v>
      </c>
    </row>
    <row r="131" spans="17:18" x14ac:dyDescent="0.25">
      <c r="Q131" t="s">
        <v>899</v>
      </c>
      <c r="R131" t="s">
        <v>900</v>
      </c>
    </row>
  </sheetData>
  <sheetProtection algorithmName="SHA-512" hashValue="pNUHg7ogtOPC/8O0QJJpJK9wM0gwFSjzfWEq3fSERC8M30GgUspBy6FN3P8Rf4FzfiB+cRrgA+wxnPhWdvGmuw==" saltValue="CvmTbqLdh+EXuGtevBWvJQ==" spinCount="100000" sheet="1" objects="1" scenarios="1"/>
  <mergeCells count="12">
    <mergeCell ref="Q4:R4"/>
    <mergeCell ref="U4:V4"/>
    <mergeCell ref="A4:B4"/>
    <mergeCell ref="D4:E4"/>
    <mergeCell ref="G4:H4"/>
    <mergeCell ref="J4:K4"/>
    <mergeCell ref="M4:N4"/>
    <mergeCell ref="M27:N27"/>
    <mergeCell ref="G45:H45"/>
    <mergeCell ref="M60:N60"/>
    <mergeCell ref="G65:H65"/>
    <mergeCell ref="M65:N65"/>
  </mergeCells>
  <hyperlinks>
    <hyperlink ref="A2" r:id="rId1"/>
  </hyperlinks>
  <pageMargins left="0.7" right="0.7" top="0.75" bottom="0.75" header="0.3" footer="0.3"/>
  <pageSetup orientation="portrait" r:id="rId2"/>
  <headerFooter>
    <oddHeader>&amp;R&amp;"Calibri"&amp;12&amp;K000000 Unclassified - Non-Classifié&amp;1#_x000D_</oddHeader>
  </headerFooter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65"/>
  <sheetViews>
    <sheetView workbookViewId="0">
      <selection activeCell="A13" sqref="A13"/>
    </sheetView>
  </sheetViews>
  <sheetFormatPr defaultColWidth="8.7109375" defaultRowHeight="15" x14ac:dyDescent="0.25"/>
  <cols>
    <col min="1" max="1" width="32.5703125" bestFit="1" customWidth="1"/>
    <col min="2" max="2" width="14.28515625" customWidth="1"/>
    <col min="3" max="3" width="26.28515625" bestFit="1" customWidth="1"/>
    <col min="5" max="5" width="17.28515625" bestFit="1" customWidth="1"/>
    <col min="6" max="6" width="22.28515625" customWidth="1"/>
    <col min="7" max="7" width="31.7109375" customWidth="1"/>
    <col min="8" max="8" width="21.42578125" customWidth="1"/>
    <col min="9" max="9" width="62.28515625" bestFit="1" customWidth="1"/>
    <col min="11" max="11" width="16.42578125" bestFit="1" customWidth="1"/>
    <col min="12" max="12" width="18.7109375" customWidth="1"/>
    <col min="13" max="13" width="19.28515625" customWidth="1"/>
  </cols>
  <sheetData>
    <row r="1" spans="1:13" s="78" customFormat="1" ht="18.75" x14ac:dyDescent="0.3">
      <c r="A1" s="221" t="s">
        <v>283</v>
      </c>
      <c r="B1" s="221"/>
      <c r="C1" s="221" t="s">
        <v>302</v>
      </c>
      <c r="D1" s="221"/>
      <c r="E1" s="221"/>
      <c r="F1" s="221" t="s">
        <v>303</v>
      </c>
      <c r="G1" s="221"/>
      <c r="H1" s="221"/>
      <c r="I1" s="221" t="s">
        <v>304</v>
      </c>
      <c r="J1" s="221"/>
      <c r="K1" s="221"/>
      <c r="L1" s="221" t="s">
        <v>1540</v>
      </c>
      <c r="M1" s="221"/>
    </row>
    <row r="2" spans="1:13" x14ac:dyDescent="0.25">
      <c r="A2" t="s">
        <v>284</v>
      </c>
      <c r="B2" t="s">
        <v>285</v>
      </c>
      <c r="C2" t="s">
        <v>23</v>
      </c>
      <c r="D2" t="s">
        <v>308</v>
      </c>
      <c r="E2" t="s">
        <v>309</v>
      </c>
      <c r="F2" t="s">
        <v>23</v>
      </c>
      <c r="G2" t="s">
        <v>1327</v>
      </c>
      <c r="H2" t="s">
        <v>54</v>
      </c>
      <c r="I2" s="57" t="s">
        <v>23</v>
      </c>
      <c r="J2" s="57" t="s">
        <v>22</v>
      </c>
      <c r="K2" s="57" t="s">
        <v>54</v>
      </c>
      <c r="L2" t="s">
        <v>23</v>
      </c>
      <c r="M2" t="s">
        <v>1515</v>
      </c>
    </row>
    <row r="3" spans="1:13" x14ac:dyDescent="0.25">
      <c r="A3" t="s">
        <v>286</v>
      </c>
      <c r="B3" t="s">
        <v>181</v>
      </c>
      <c r="C3" s="79" t="s">
        <v>25</v>
      </c>
      <c r="D3" t="s">
        <v>307</v>
      </c>
      <c r="E3" t="s">
        <v>24</v>
      </c>
      <c r="F3" s="56" t="s">
        <v>1545</v>
      </c>
      <c r="G3" s="80" t="b">
        <v>0</v>
      </c>
      <c r="H3" s="108" t="s">
        <v>24</v>
      </c>
      <c r="I3" s="58" t="s">
        <v>124</v>
      </c>
      <c r="J3" s="58">
        <v>78</v>
      </c>
      <c r="K3" s="60" t="s">
        <v>229</v>
      </c>
      <c r="L3" s="80" t="s">
        <v>1517</v>
      </c>
      <c r="M3" s="108" t="s">
        <v>1516</v>
      </c>
    </row>
    <row r="4" spans="1:13" x14ac:dyDescent="0.25">
      <c r="A4" t="s">
        <v>287</v>
      </c>
      <c r="B4" t="s">
        <v>92</v>
      </c>
      <c r="C4" s="80" t="s">
        <v>27</v>
      </c>
      <c r="D4" t="s">
        <v>307</v>
      </c>
      <c r="E4" t="s">
        <v>26</v>
      </c>
      <c r="F4" s="58" t="s">
        <v>1514</v>
      </c>
      <c r="G4" s="79" t="b">
        <v>1</v>
      </c>
      <c r="H4" s="109" t="s">
        <v>117</v>
      </c>
      <c r="I4" s="56" t="s">
        <v>125</v>
      </c>
      <c r="J4" s="56">
        <v>79</v>
      </c>
      <c r="K4" s="61" t="s">
        <v>230</v>
      </c>
      <c r="L4" s="79" t="s">
        <v>1519</v>
      </c>
      <c r="M4" s="109" t="s">
        <v>1518</v>
      </c>
    </row>
    <row r="5" spans="1:13" x14ac:dyDescent="0.25">
      <c r="A5" t="s">
        <v>288</v>
      </c>
      <c r="B5" t="s">
        <v>289</v>
      </c>
      <c r="C5" s="79" t="s">
        <v>29</v>
      </c>
      <c r="D5" t="s">
        <v>307</v>
      </c>
      <c r="E5" t="s">
        <v>28</v>
      </c>
      <c r="F5" s="56" t="s">
        <v>1329</v>
      </c>
      <c r="G5" s="80" t="b">
        <v>0</v>
      </c>
      <c r="H5" s="108" t="s">
        <v>1328</v>
      </c>
      <c r="I5" s="58" t="s">
        <v>126</v>
      </c>
      <c r="J5" s="58">
        <v>80</v>
      </c>
      <c r="K5" s="60" t="s">
        <v>231</v>
      </c>
      <c r="L5" s="80" t="s">
        <v>1520</v>
      </c>
      <c r="M5" s="108" t="s">
        <v>1358</v>
      </c>
    </row>
    <row r="6" spans="1:13" x14ac:dyDescent="0.25">
      <c r="A6" t="s">
        <v>290</v>
      </c>
      <c r="B6" t="s">
        <v>82</v>
      </c>
      <c r="C6" s="80" t="s">
        <v>31</v>
      </c>
      <c r="D6" t="s">
        <v>307</v>
      </c>
      <c r="E6" t="s">
        <v>30</v>
      </c>
      <c r="F6" s="58" t="s">
        <v>56</v>
      </c>
      <c r="G6" s="79" t="b">
        <v>1</v>
      </c>
      <c r="H6" s="109" t="s">
        <v>55</v>
      </c>
      <c r="I6" s="56" t="s">
        <v>127</v>
      </c>
      <c r="J6" s="56">
        <v>81</v>
      </c>
      <c r="K6" s="61" t="s">
        <v>232</v>
      </c>
      <c r="L6" s="79" t="s">
        <v>1522</v>
      </c>
      <c r="M6" s="109" t="s">
        <v>1521</v>
      </c>
    </row>
    <row r="7" spans="1:13" x14ac:dyDescent="0.25">
      <c r="A7" t="s">
        <v>291</v>
      </c>
      <c r="B7" t="s">
        <v>306</v>
      </c>
      <c r="C7" s="79" t="s">
        <v>33</v>
      </c>
      <c r="D7" t="s">
        <v>307</v>
      </c>
      <c r="E7" t="s">
        <v>32</v>
      </c>
      <c r="F7" s="56" t="s">
        <v>58</v>
      </c>
      <c r="G7" s="80" t="b">
        <v>1</v>
      </c>
      <c r="H7" s="108" t="s">
        <v>57</v>
      </c>
      <c r="I7" s="58" t="s">
        <v>128</v>
      </c>
      <c r="J7" s="58">
        <v>82</v>
      </c>
      <c r="K7" s="60" t="s">
        <v>233</v>
      </c>
      <c r="L7" s="80" t="s">
        <v>1524</v>
      </c>
      <c r="M7" s="108" t="s">
        <v>1523</v>
      </c>
    </row>
    <row r="8" spans="1:13" x14ac:dyDescent="0.25">
      <c r="A8" t="s">
        <v>292</v>
      </c>
      <c r="B8" t="s">
        <v>293</v>
      </c>
      <c r="C8" s="80" t="s">
        <v>35</v>
      </c>
      <c r="D8" t="s">
        <v>307</v>
      </c>
      <c r="E8" t="s">
        <v>34</v>
      </c>
      <c r="F8" s="58" t="s">
        <v>1331</v>
      </c>
      <c r="G8" s="79" t="b">
        <v>0</v>
      </c>
      <c r="H8" s="109" t="s">
        <v>1330</v>
      </c>
      <c r="I8" s="56" t="s">
        <v>129</v>
      </c>
      <c r="J8" s="56">
        <v>83</v>
      </c>
      <c r="K8" s="61" t="s">
        <v>234</v>
      </c>
      <c r="L8" s="79" t="s">
        <v>1526</v>
      </c>
      <c r="M8" s="109" t="s">
        <v>1525</v>
      </c>
    </row>
    <row r="9" spans="1:13" x14ac:dyDescent="0.25">
      <c r="A9" t="s">
        <v>294</v>
      </c>
      <c r="B9" t="s">
        <v>51</v>
      </c>
      <c r="C9" s="79" t="s">
        <v>37</v>
      </c>
      <c r="D9" t="s">
        <v>307</v>
      </c>
      <c r="E9" t="s">
        <v>36</v>
      </c>
      <c r="F9" s="56" t="s">
        <v>1333</v>
      </c>
      <c r="G9" s="80" t="b">
        <v>0</v>
      </c>
      <c r="H9" s="108" t="s">
        <v>1332</v>
      </c>
      <c r="I9" s="58" t="s">
        <v>130</v>
      </c>
      <c r="J9" s="58">
        <v>84</v>
      </c>
      <c r="K9" s="60" t="s">
        <v>235</v>
      </c>
      <c r="L9" s="80" t="s">
        <v>1527</v>
      </c>
      <c r="M9" s="108" t="s">
        <v>272</v>
      </c>
    </row>
    <row r="10" spans="1:13" x14ac:dyDescent="0.25">
      <c r="A10" t="s">
        <v>295</v>
      </c>
      <c r="B10" t="s">
        <v>296</v>
      </c>
      <c r="C10" s="80" t="s">
        <v>39</v>
      </c>
      <c r="D10" t="s">
        <v>307</v>
      </c>
      <c r="E10" t="s">
        <v>38</v>
      </c>
      <c r="F10" s="58" t="s">
        <v>60</v>
      </c>
      <c r="G10" s="79" t="b">
        <v>1</v>
      </c>
      <c r="H10" s="109" t="s">
        <v>59</v>
      </c>
      <c r="I10" s="56" t="s">
        <v>131</v>
      </c>
      <c r="J10" s="56">
        <v>85</v>
      </c>
      <c r="K10" s="61" t="s">
        <v>236</v>
      </c>
      <c r="L10" s="79" t="s">
        <v>1529</v>
      </c>
      <c r="M10" s="109" t="s">
        <v>1528</v>
      </c>
    </row>
    <row r="11" spans="1:13" x14ac:dyDescent="0.25">
      <c r="A11" t="s">
        <v>297</v>
      </c>
      <c r="B11" t="s">
        <v>305</v>
      </c>
      <c r="C11" s="79" t="s">
        <v>41</v>
      </c>
      <c r="D11" t="s">
        <v>307</v>
      </c>
      <c r="E11" t="s">
        <v>40</v>
      </c>
      <c r="F11" s="56" t="s">
        <v>1335</v>
      </c>
      <c r="G11" s="80" t="b">
        <v>0</v>
      </c>
      <c r="H11" s="108" t="s">
        <v>1334</v>
      </c>
      <c r="I11" s="58" t="s">
        <v>132</v>
      </c>
      <c r="J11" s="58">
        <v>86</v>
      </c>
      <c r="K11" s="60" t="s">
        <v>237</v>
      </c>
      <c r="L11" s="80" t="s">
        <v>1530</v>
      </c>
      <c r="M11" s="108" t="s">
        <v>53</v>
      </c>
    </row>
    <row r="12" spans="1:13" x14ac:dyDescent="0.25">
      <c r="A12" t="s">
        <v>310</v>
      </c>
      <c r="B12" s="83" t="s">
        <v>49</v>
      </c>
      <c r="C12" s="80" t="s">
        <v>43</v>
      </c>
      <c r="D12" t="s">
        <v>307</v>
      </c>
      <c r="E12" t="s">
        <v>42</v>
      </c>
      <c r="F12" s="58" t="s">
        <v>1337</v>
      </c>
      <c r="G12" s="79" t="b">
        <v>0</v>
      </c>
      <c r="H12" s="109" t="s">
        <v>1336</v>
      </c>
      <c r="I12" s="56" t="s">
        <v>133</v>
      </c>
      <c r="J12" s="56">
        <v>87</v>
      </c>
      <c r="K12" s="61" t="s">
        <v>238</v>
      </c>
      <c r="L12" s="79" t="s">
        <v>1532</v>
      </c>
      <c r="M12" s="109" t="s">
        <v>1531</v>
      </c>
    </row>
    <row r="13" spans="1:13" x14ac:dyDescent="0.25">
      <c r="C13" s="79" t="s">
        <v>45</v>
      </c>
      <c r="D13" t="s">
        <v>307</v>
      </c>
      <c r="E13" t="s">
        <v>44</v>
      </c>
      <c r="F13" s="56" t="s">
        <v>62</v>
      </c>
      <c r="G13" s="80" t="b">
        <v>1</v>
      </c>
      <c r="H13" s="108" t="s">
        <v>61</v>
      </c>
      <c r="I13" s="58" t="s">
        <v>134</v>
      </c>
      <c r="J13" s="58">
        <v>88</v>
      </c>
      <c r="K13" s="60" t="s">
        <v>239</v>
      </c>
      <c r="L13" s="80" t="s">
        <v>1534</v>
      </c>
      <c r="M13" s="108" t="s">
        <v>1533</v>
      </c>
    </row>
    <row r="14" spans="1:13" x14ac:dyDescent="0.25">
      <c r="C14" s="80" t="s">
        <v>47</v>
      </c>
      <c r="D14" t="s">
        <v>307</v>
      </c>
      <c r="E14" t="s">
        <v>46</v>
      </c>
      <c r="F14" s="58" t="s">
        <v>64</v>
      </c>
      <c r="G14" s="79" t="b">
        <v>1</v>
      </c>
      <c r="H14" s="109" t="s">
        <v>63</v>
      </c>
      <c r="I14" s="56" t="s">
        <v>135</v>
      </c>
      <c r="J14" s="56">
        <v>89</v>
      </c>
      <c r="K14" s="61" t="s">
        <v>240</v>
      </c>
      <c r="L14" s="79" t="s">
        <v>1535</v>
      </c>
      <c r="M14" s="109" t="s">
        <v>44</v>
      </c>
    </row>
    <row r="15" spans="1:13" x14ac:dyDescent="0.25">
      <c r="F15" s="56" t="s">
        <v>1339</v>
      </c>
      <c r="G15" s="80" t="b">
        <v>0</v>
      </c>
      <c r="H15" s="108" t="s">
        <v>1338</v>
      </c>
      <c r="I15" s="58" t="s">
        <v>136</v>
      </c>
      <c r="J15" s="58">
        <v>90</v>
      </c>
      <c r="K15" s="60" t="s">
        <v>241</v>
      </c>
      <c r="L15" s="79" t="s">
        <v>1537</v>
      </c>
      <c r="M15" s="109" t="s">
        <v>1536</v>
      </c>
    </row>
    <row r="16" spans="1:13" x14ac:dyDescent="0.25">
      <c r="F16" s="58" t="s">
        <v>66</v>
      </c>
      <c r="G16" s="79" t="b">
        <v>1</v>
      </c>
      <c r="H16" s="109" t="s">
        <v>65</v>
      </c>
      <c r="I16" s="56" t="s">
        <v>137</v>
      </c>
      <c r="J16" s="56">
        <v>91</v>
      </c>
      <c r="K16" s="61" t="s">
        <v>242</v>
      </c>
      <c r="L16" s="80" t="s">
        <v>1539</v>
      </c>
      <c r="M16" s="108" t="s">
        <v>1538</v>
      </c>
    </row>
    <row r="17" spans="6:11" x14ac:dyDescent="0.25">
      <c r="F17" s="56" t="s">
        <v>1341</v>
      </c>
      <c r="G17" s="80" t="b">
        <v>0</v>
      </c>
      <c r="H17" s="108" t="s">
        <v>1340</v>
      </c>
      <c r="I17" s="58" t="s">
        <v>138</v>
      </c>
      <c r="J17" s="58">
        <v>92</v>
      </c>
      <c r="K17" s="60" t="s">
        <v>243</v>
      </c>
    </row>
    <row r="18" spans="6:11" x14ac:dyDescent="0.25">
      <c r="F18" s="58" t="s">
        <v>1343</v>
      </c>
      <c r="G18" s="79" t="b">
        <v>0</v>
      </c>
      <c r="H18" s="109" t="s">
        <v>1342</v>
      </c>
      <c r="I18" s="56" t="s">
        <v>139</v>
      </c>
      <c r="J18" s="56">
        <v>93</v>
      </c>
      <c r="K18" s="61" t="s">
        <v>244</v>
      </c>
    </row>
    <row r="19" spans="6:11" x14ac:dyDescent="0.25">
      <c r="F19" s="56" t="s">
        <v>1345</v>
      </c>
      <c r="G19" s="80" t="b">
        <v>0</v>
      </c>
      <c r="H19" s="108" t="s">
        <v>1344</v>
      </c>
      <c r="I19" s="58" t="s">
        <v>140</v>
      </c>
      <c r="J19" s="58">
        <v>94</v>
      </c>
      <c r="K19" s="60" t="s">
        <v>245</v>
      </c>
    </row>
    <row r="20" spans="6:11" x14ac:dyDescent="0.25">
      <c r="F20" s="58" t="s">
        <v>68</v>
      </c>
      <c r="G20" s="79" t="b">
        <v>1</v>
      </c>
      <c r="H20" s="109" t="s">
        <v>67</v>
      </c>
      <c r="I20" s="56" t="s">
        <v>141</v>
      </c>
      <c r="J20" s="56">
        <v>95</v>
      </c>
      <c r="K20" s="61" t="s">
        <v>246</v>
      </c>
    </row>
    <row r="21" spans="6:11" x14ac:dyDescent="0.25">
      <c r="F21" s="56" t="s">
        <v>70</v>
      </c>
      <c r="G21" s="80" t="b">
        <v>1</v>
      </c>
      <c r="H21" s="108" t="s">
        <v>69</v>
      </c>
      <c r="I21" s="58" t="s">
        <v>142</v>
      </c>
      <c r="J21" s="58">
        <v>96</v>
      </c>
      <c r="K21" s="60" t="s">
        <v>247</v>
      </c>
    </row>
    <row r="22" spans="6:11" x14ac:dyDescent="0.25">
      <c r="F22" s="58" t="s">
        <v>1347</v>
      </c>
      <c r="G22" s="79" t="b">
        <v>0</v>
      </c>
      <c r="H22" s="109" t="s">
        <v>1346</v>
      </c>
      <c r="I22" s="56" t="s">
        <v>143</v>
      </c>
      <c r="J22" s="56">
        <v>97</v>
      </c>
      <c r="K22" s="61" t="s">
        <v>248</v>
      </c>
    </row>
    <row r="23" spans="6:11" x14ac:dyDescent="0.25">
      <c r="F23" s="56" t="s">
        <v>72</v>
      </c>
      <c r="G23" s="80" t="b">
        <v>1</v>
      </c>
      <c r="H23" s="108" t="s">
        <v>71</v>
      </c>
      <c r="I23" s="58" t="s">
        <v>144</v>
      </c>
      <c r="J23" s="58">
        <v>98</v>
      </c>
      <c r="K23" s="60" t="s">
        <v>249</v>
      </c>
    </row>
    <row r="24" spans="6:11" x14ac:dyDescent="0.25">
      <c r="F24" s="58" t="s">
        <v>1349</v>
      </c>
      <c r="G24" s="79" t="b">
        <v>0</v>
      </c>
      <c r="H24" s="109" t="s">
        <v>1348</v>
      </c>
      <c r="I24" s="56" t="s">
        <v>145</v>
      </c>
      <c r="J24" s="56">
        <v>99</v>
      </c>
      <c r="K24" s="61" t="s">
        <v>250</v>
      </c>
    </row>
    <row r="25" spans="6:11" x14ac:dyDescent="0.25">
      <c r="F25" s="56" t="s">
        <v>74</v>
      </c>
      <c r="G25" s="80" t="b">
        <v>1</v>
      </c>
      <c r="H25" s="108" t="s">
        <v>73</v>
      </c>
      <c r="I25" s="58" t="s">
        <v>146</v>
      </c>
      <c r="J25" s="58">
        <v>100</v>
      </c>
      <c r="K25" s="60" t="s">
        <v>251</v>
      </c>
    </row>
    <row r="26" spans="6:11" x14ac:dyDescent="0.25">
      <c r="F26" s="58" t="s">
        <v>1351</v>
      </c>
      <c r="G26" s="79" t="b">
        <v>0</v>
      </c>
      <c r="H26" s="109" t="s">
        <v>1350</v>
      </c>
      <c r="I26" s="56" t="s">
        <v>147</v>
      </c>
      <c r="J26" s="56">
        <v>101</v>
      </c>
      <c r="K26" s="61" t="s">
        <v>252</v>
      </c>
    </row>
    <row r="27" spans="6:11" x14ac:dyDescent="0.25">
      <c r="F27" s="56" t="s">
        <v>1353</v>
      </c>
      <c r="G27" s="80" t="b">
        <v>0</v>
      </c>
      <c r="H27" s="108" t="s">
        <v>1352</v>
      </c>
      <c r="I27" s="58" t="s">
        <v>148</v>
      </c>
      <c r="J27" s="58">
        <v>102</v>
      </c>
      <c r="K27" s="60" t="s">
        <v>253</v>
      </c>
    </row>
    <row r="28" spans="6:11" x14ac:dyDescent="0.25">
      <c r="F28" s="58" t="s">
        <v>1355</v>
      </c>
      <c r="G28" s="79" t="b">
        <v>0</v>
      </c>
      <c r="H28" s="109" t="s">
        <v>1354</v>
      </c>
      <c r="I28" s="56" t="s">
        <v>149</v>
      </c>
      <c r="J28" s="56">
        <v>103</v>
      </c>
      <c r="K28" s="61" t="s">
        <v>254</v>
      </c>
    </row>
    <row r="29" spans="6:11" x14ac:dyDescent="0.25">
      <c r="F29" s="56" t="s">
        <v>1357</v>
      </c>
      <c r="G29" s="80" t="b">
        <v>0</v>
      </c>
      <c r="H29" s="108" t="s">
        <v>1356</v>
      </c>
      <c r="I29" s="58" t="s">
        <v>150</v>
      </c>
      <c r="J29" s="58">
        <v>104</v>
      </c>
      <c r="K29" s="60" t="s">
        <v>255</v>
      </c>
    </row>
    <row r="30" spans="6:11" x14ac:dyDescent="0.25">
      <c r="F30" s="58" t="s">
        <v>76</v>
      </c>
      <c r="G30" s="79" t="b">
        <v>1</v>
      </c>
      <c r="H30" s="109" t="s">
        <v>75</v>
      </c>
      <c r="I30" s="56" t="s">
        <v>151</v>
      </c>
      <c r="J30" s="56">
        <v>105</v>
      </c>
      <c r="K30" s="61" t="s">
        <v>256</v>
      </c>
    </row>
    <row r="31" spans="6:11" x14ac:dyDescent="0.25">
      <c r="F31" s="56" t="s">
        <v>77</v>
      </c>
      <c r="G31" s="80" t="b">
        <v>1</v>
      </c>
      <c r="H31" s="108" t="s">
        <v>50</v>
      </c>
      <c r="I31" s="58" t="s">
        <v>152</v>
      </c>
      <c r="J31" s="58">
        <v>106</v>
      </c>
      <c r="K31" s="60" t="s">
        <v>257</v>
      </c>
    </row>
    <row r="32" spans="6:11" x14ac:dyDescent="0.25">
      <c r="F32" s="58" t="s">
        <v>1359</v>
      </c>
      <c r="G32" s="79" t="b">
        <v>0</v>
      </c>
      <c r="H32" s="109" t="s">
        <v>1358</v>
      </c>
      <c r="I32" s="56" t="s">
        <v>153</v>
      </c>
      <c r="J32" s="56">
        <v>107</v>
      </c>
      <c r="K32" s="61" t="s">
        <v>258</v>
      </c>
    </row>
    <row r="33" spans="6:11" x14ac:dyDescent="0.25">
      <c r="F33" s="56" t="s">
        <v>79</v>
      </c>
      <c r="G33" s="80" t="b">
        <v>1</v>
      </c>
      <c r="H33" s="108" t="s">
        <v>78</v>
      </c>
      <c r="I33" s="58" t="s">
        <v>154</v>
      </c>
      <c r="J33" s="58">
        <v>108</v>
      </c>
      <c r="K33" s="60" t="s">
        <v>259</v>
      </c>
    </row>
    <row r="34" spans="6:11" x14ac:dyDescent="0.25">
      <c r="F34" s="58" t="s">
        <v>81</v>
      </c>
      <c r="G34" s="79" t="b">
        <v>1</v>
      </c>
      <c r="H34" s="109" t="s">
        <v>80</v>
      </c>
      <c r="I34" s="56" t="s">
        <v>155</v>
      </c>
      <c r="J34" s="56">
        <v>109</v>
      </c>
      <c r="K34" s="61" t="s">
        <v>260</v>
      </c>
    </row>
    <row r="35" spans="6:11" x14ac:dyDescent="0.25">
      <c r="F35" s="56" t="s">
        <v>1361</v>
      </c>
      <c r="G35" s="80" t="b">
        <v>0</v>
      </c>
      <c r="H35" s="108" t="s">
        <v>1360</v>
      </c>
      <c r="I35" s="59" t="s">
        <v>156</v>
      </c>
      <c r="J35" s="59">
        <v>110</v>
      </c>
      <c r="K35" s="62" t="s">
        <v>261</v>
      </c>
    </row>
    <row r="36" spans="6:11" x14ac:dyDescent="0.25">
      <c r="F36" s="58" t="s">
        <v>83</v>
      </c>
      <c r="G36" s="79" t="b">
        <v>1</v>
      </c>
      <c r="H36" s="109" t="s">
        <v>82</v>
      </c>
    </row>
    <row r="37" spans="6:11" x14ac:dyDescent="0.25">
      <c r="F37" s="56" t="s">
        <v>1363</v>
      </c>
      <c r="G37" s="80" t="b">
        <v>0</v>
      </c>
      <c r="H37" s="108" t="s">
        <v>1362</v>
      </c>
    </row>
    <row r="38" spans="6:11" x14ac:dyDescent="0.25">
      <c r="F38" s="58" t="s">
        <v>85</v>
      </c>
      <c r="G38" s="79" t="b">
        <v>1</v>
      </c>
      <c r="H38" s="109" t="s">
        <v>84</v>
      </c>
    </row>
    <row r="39" spans="6:11" x14ac:dyDescent="0.25">
      <c r="F39" s="56" t="s">
        <v>1365</v>
      </c>
      <c r="G39" s="80" t="b">
        <v>0</v>
      </c>
      <c r="H39" s="108" t="s">
        <v>1364</v>
      </c>
    </row>
    <row r="40" spans="6:11" x14ac:dyDescent="0.25">
      <c r="F40" s="58" t="s">
        <v>87</v>
      </c>
      <c r="G40" s="79" t="b">
        <v>1</v>
      </c>
      <c r="H40" s="109" t="s">
        <v>86</v>
      </c>
    </row>
    <row r="41" spans="6:11" x14ac:dyDescent="0.25">
      <c r="F41" s="56" t="s">
        <v>89</v>
      </c>
      <c r="G41" s="80" t="b">
        <v>1</v>
      </c>
      <c r="H41" s="108" t="s">
        <v>88</v>
      </c>
    </row>
    <row r="42" spans="6:11" x14ac:dyDescent="0.25">
      <c r="F42" s="58" t="s">
        <v>1367</v>
      </c>
      <c r="G42" s="79" t="b">
        <v>0</v>
      </c>
      <c r="H42" s="109" t="s">
        <v>1366</v>
      </c>
    </row>
    <row r="43" spans="6:11" x14ac:dyDescent="0.25">
      <c r="F43" s="56" t="s">
        <v>91</v>
      </c>
      <c r="G43" s="80" t="b">
        <v>1</v>
      </c>
      <c r="H43" s="108" t="s">
        <v>90</v>
      </c>
    </row>
    <row r="44" spans="6:11" x14ac:dyDescent="0.25">
      <c r="F44" s="58" t="s">
        <v>1369</v>
      </c>
      <c r="G44" s="79" t="b">
        <v>0</v>
      </c>
      <c r="H44" s="109" t="s">
        <v>1368</v>
      </c>
    </row>
    <row r="45" spans="6:11" x14ac:dyDescent="0.25">
      <c r="F45" s="56" t="s">
        <v>1371</v>
      </c>
      <c r="G45" s="80" t="b">
        <v>0</v>
      </c>
      <c r="H45" s="108" t="s">
        <v>1370</v>
      </c>
    </row>
    <row r="46" spans="6:11" x14ac:dyDescent="0.25">
      <c r="F46" s="58" t="s">
        <v>1373</v>
      </c>
      <c r="G46" s="79" t="b">
        <v>0</v>
      </c>
      <c r="H46" s="109" t="s">
        <v>1372</v>
      </c>
    </row>
    <row r="47" spans="6:11" x14ac:dyDescent="0.25">
      <c r="F47" s="56" t="s">
        <v>1374</v>
      </c>
      <c r="G47" s="80" t="b">
        <v>0</v>
      </c>
      <c r="H47" s="108" t="s">
        <v>92</v>
      </c>
    </row>
    <row r="48" spans="6:11" x14ac:dyDescent="0.25">
      <c r="F48" s="58" t="s">
        <v>94</v>
      </c>
      <c r="G48" s="79" t="b">
        <v>1</v>
      </c>
      <c r="H48" s="109" t="s">
        <v>93</v>
      </c>
    </row>
    <row r="49" spans="6:8" x14ac:dyDescent="0.25">
      <c r="F49" s="56" t="s">
        <v>96</v>
      </c>
      <c r="G49" s="80" t="b">
        <v>1</v>
      </c>
      <c r="H49" s="108" t="s">
        <v>95</v>
      </c>
    </row>
    <row r="50" spans="6:8" x14ac:dyDescent="0.25">
      <c r="F50" s="58" t="s">
        <v>98</v>
      </c>
      <c r="G50" s="79" t="b">
        <v>1</v>
      </c>
      <c r="H50" s="109" t="s">
        <v>97</v>
      </c>
    </row>
    <row r="51" spans="6:8" x14ac:dyDescent="0.25">
      <c r="F51" s="56" t="s">
        <v>100</v>
      </c>
      <c r="G51" s="80" t="b">
        <v>1</v>
      </c>
      <c r="H51" s="108" t="s">
        <v>99</v>
      </c>
    </row>
    <row r="52" spans="6:8" x14ac:dyDescent="0.25">
      <c r="F52" s="58" t="s">
        <v>102</v>
      </c>
      <c r="G52" s="79" t="b">
        <v>1</v>
      </c>
      <c r="H52" s="109" t="s">
        <v>101</v>
      </c>
    </row>
    <row r="53" spans="6:8" x14ac:dyDescent="0.25">
      <c r="F53" s="56" t="s">
        <v>104</v>
      </c>
      <c r="G53" s="80" t="b">
        <v>1</v>
      </c>
      <c r="H53" s="108" t="s">
        <v>103</v>
      </c>
    </row>
    <row r="54" spans="6:8" x14ac:dyDescent="0.25">
      <c r="F54" s="58" t="s">
        <v>106</v>
      </c>
      <c r="G54" s="79" t="b">
        <v>1</v>
      </c>
      <c r="H54" s="109" t="s">
        <v>105</v>
      </c>
    </row>
    <row r="55" spans="6:8" x14ac:dyDescent="0.25">
      <c r="F55" s="56" t="s">
        <v>1376</v>
      </c>
      <c r="G55" s="80" t="b">
        <v>0</v>
      </c>
      <c r="H55" s="108" t="s">
        <v>1375</v>
      </c>
    </row>
    <row r="56" spans="6:8" x14ac:dyDescent="0.25">
      <c r="F56" s="58" t="s">
        <v>108</v>
      </c>
      <c r="G56" s="79" t="b">
        <v>1</v>
      </c>
      <c r="H56" s="109" t="s">
        <v>107</v>
      </c>
    </row>
    <row r="57" spans="6:8" x14ac:dyDescent="0.25">
      <c r="F57" s="56" t="s">
        <v>1378</v>
      </c>
      <c r="G57" s="80" t="b">
        <v>0</v>
      </c>
      <c r="H57" s="108" t="s">
        <v>1377</v>
      </c>
    </row>
    <row r="58" spans="6:8" x14ac:dyDescent="0.25">
      <c r="F58" s="58" t="s">
        <v>1380</v>
      </c>
      <c r="G58" s="79" t="b">
        <v>0</v>
      </c>
      <c r="H58" s="109" t="s">
        <v>1379</v>
      </c>
    </row>
    <row r="59" spans="6:8" x14ac:dyDescent="0.25">
      <c r="F59" s="56" t="s">
        <v>110</v>
      </c>
      <c r="G59" s="80" t="b">
        <v>1</v>
      </c>
      <c r="H59" s="108" t="s">
        <v>109</v>
      </c>
    </row>
    <row r="60" spans="6:8" x14ac:dyDescent="0.25">
      <c r="F60" s="58" t="s">
        <v>112</v>
      </c>
      <c r="G60" s="79" t="b">
        <v>1</v>
      </c>
      <c r="H60" s="109" t="s">
        <v>111</v>
      </c>
    </row>
    <row r="61" spans="6:8" x14ac:dyDescent="0.25">
      <c r="F61" s="56" t="s">
        <v>1382</v>
      </c>
      <c r="G61" s="80" t="b">
        <v>0</v>
      </c>
      <c r="H61" s="108" t="s">
        <v>1381</v>
      </c>
    </row>
    <row r="62" spans="6:8" x14ac:dyDescent="0.25">
      <c r="F62" s="58" t="s">
        <v>1384</v>
      </c>
      <c r="G62" s="79" t="b">
        <v>0</v>
      </c>
      <c r="H62" s="109" t="s">
        <v>1383</v>
      </c>
    </row>
    <row r="63" spans="6:8" x14ac:dyDescent="0.25">
      <c r="F63" s="56" t="s">
        <v>1386</v>
      </c>
      <c r="G63" s="80" t="b">
        <v>0</v>
      </c>
      <c r="H63" s="108" t="s">
        <v>1385</v>
      </c>
    </row>
    <row r="64" spans="6:8" x14ac:dyDescent="0.25">
      <c r="F64" s="58" t="s">
        <v>1388</v>
      </c>
      <c r="G64" s="79" t="b">
        <v>0</v>
      </c>
      <c r="H64" s="109" t="s">
        <v>1387</v>
      </c>
    </row>
    <row r="65" spans="6:8" x14ac:dyDescent="0.25">
      <c r="F65" s="56" t="s">
        <v>1390</v>
      </c>
      <c r="G65" s="80" t="b">
        <v>0</v>
      </c>
      <c r="H65" s="108" t="s">
        <v>1389</v>
      </c>
    </row>
    <row r="66" spans="6:8" x14ac:dyDescent="0.25">
      <c r="F66" s="58" t="s">
        <v>1392</v>
      </c>
      <c r="G66" s="79" t="b">
        <v>0</v>
      </c>
      <c r="H66" s="109" t="s">
        <v>1391</v>
      </c>
    </row>
    <row r="67" spans="6:8" x14ac:dyDescent="0.25">
      <c r="F67" s="56" t="s">
        <v>1394</v>
      </c>
      <c r="G67" s="80" t="b">
        <v>0</v>
      </c>
      <c r="H67" s="108" t="s">
        <v>1393</v>
      </c>
    </row>
    <row r="68" spans="6:8" x14ac:dyDescent="0.25">
      <c r="F68" s="58" t="s">
        <v>114</v>
      </c>
      <c r="G68" s="79" t="b">
        <v>1</v>
      </c>
      <c r="H68" s="109" t="s">
        <v>113</v>
      </c>
    </row>
    <row r="69" spans="6:8" x14ac:dyDescent="0.25">
      <c r="F69" s="56" t="s">
        <v>116</v>
      </c>
      <c r="G69" s="80" t="b">
        <v>1</v>
      </c>
      <c r="H69" s="108" t="s">
        <v>115</v>
      </c>
    </row>
    <row r="70" spans="6:8" x14ac:dyDescent="0.25">
      <c r="F70" s="58" t="s">
        <v>1396</v>
      </c>
      <c r="G70" s="79" t="b">
        <v>0</v>
      </c>
      <c r="H70" s="109" t="s">
        <v>1395</v>
      </c>
    </row>
    <row r="71" spans="6:8" x14ac:dyDescent="0.25">
      <c r="F71" s="56" t="s">
        <v>1398</v>
      </c>
      <c r="G71" s="80" t="b">
        <v>0</v>
      </c>
      <c r="H71" s="108" t="s">
        <v>1397</v>
      </c>
    </row>
    <row r="72" spans="6:8" x14ac:dyDescent="0.25">
      <c r="F72" s="58" t="s">
        <v>1400</v>
      </c>
      <c r="G72" s="79" t="b">
        <v>0</v>
      </c>
      <c r="H72" s="109" t="s">
        <v>1399</v>
      </c>
    </row>
    <row r="73" spans="6:8" x14ac:dyDescent="0.25">
      <c r="F73" s="56" t="s">
        <v>1402</v>
      </c>
      <c r="G73" s="80" t="b">
        <v>0</v>
      </c>
      <c r="H73" s="108" t="s">
        <v>1401</v>
      </c>
    </row>
    <row r="74" spans="6:8" x14ac:dyDescent="0.25">
      <c r="F74" s="58" t="s">
        <v>1404</v>
      </c>
      <c r="G74" s="79" t="b">
        <v>0</v>
      </c>
      <c r="H74" s="109" t="s">
        <v>1403</v>
      </c>
    </row>
    <row r="75" spans="6:8" x14ac:dyDescent="0.25">
      <c r="F75" s="56" t="s">
        <v>119</v>
      </c>
      <c r="G75" s="80" t="b">
        <v>1</v>
      </c>
      <c r="H75" s="108" t="s">
        <v>118</v>
      </c>
    </row>
    <row r="76" spans="6:8" x14ac:dyDescent="0.25">
      <c r="F76" s="58" t="s">
        <v>121</v>
      </c>
      <c r="G76" s="79" t="b">
        <v>1</v>
      </c>
      <c r="H76" s="109" t="s">
        <v>120</v>
      </c>
    </row>
    <row r="77" spans="6:8" x14ac:dyDescent="0.25">
      <c r="F77" s="56" t="s">
        <v>123</v>
      </c>
      <c r="G77" s="80" t="b">
        <v>1</v>
      </c>
      <c r="H77" s="108" t="s">
        <v>122</v>
      </c>
    </row>
    <row r="78" spans="6:8" x14ac:dyDescent="0.25">
      <c r="F78" s="58" t="s">
        <v>158</v>
      </c>
      <c r="G78" s="79" t="b">
        <v>1</v>
      </c>
      <c r="H78" s="109" t="s">
        <v>157</v>
      </c>
    </row>
    <row r="79" spans="6:8" x14ac:dyDescent="0.25">
      <c r="F79" s="56" t="s">
        <v>1406</v>
      </c>
      <c r="G79" s="80" t="b">
        <v>0</v>
      </c>
      <c r="H79" s="108" t="s">
        <v>1405</v>
      </c>
    </row>
    <row r="80" spans="6:8" x14ac:dyDescent="0.25">
      <c r="F80" s="58" t="s">
        <v>1408</v>
      </c>
      <c r="G80" s="79" t="b">
        <v>0</v>
      </c>
      <c r="H80" s="109" t="s">
        <v>1407</v>
      </c>
    </row>
    <row r="81" spans="6:8" x14ac:dyDescent="0.25">
      <c r="F81" s="56" t="s">
        <v>1410</v>
      </c>
      <c r="G81" s="80" t="b">
        <v>0</v>
      </c>
      <c r="H81" s="108" t="s">
        <v>1409</v>
      </c>
    </row>
    <row r="82" spans="6:8" x14ac:dyDescent="0.25">
      <c r="F82" s="58" t="s">
        <v>160</v>
      </c>
      <c r="G82" s="79" t="b">
        <v>1</v>
      </c>
      <c r="H82" s="109" t="s">
        <v>159</v>
      </c>
    </row>
    <row r="83" spans="6:8" x14ac:dyDescent="0.25">
      <c r="F83" s="56" t="s">
        <v>162</v>
      </c>
      <c r="G83" s="80" t="b">
        <v>1</v>
      </c>
      <c r="H83" s="108" t="s">
        <v>161</v>
      </c>
    </row>
    <row r="84" spans="6:8" x14ac:dyDescent="0.25">
      <c r="F84" s="58" t="s">
        <v>164</v>
      </c>
      <c r="G84" s="79" t="b">
        <v>1</v>
      </c>
      <c r="H84" s="109" t="s">
        <v>163</v>
      </c>
    </row>
    <row r="85" spans="6:8" x14ac:dyDescent="0.25">
      <c r="F85" s="56" t="s">
        <v>166</v>
      </c>
      <c r="G85" s="80" t="b">
        <v>1</v>
      </c>
      <c r="H85" s="108" t="s">
        <v>165</v>
      </c>
    </row>
    <row r="86" spans="6:8" x14ac:dyDescent="0.25">
      <c r="F86" s="58" t="s">
        <v>168</v>
      </c>
      <c r="G86" s="79" t="b">
        <v>1</v>
      </c>
      <c r="H86" s="109" t="s">
        <v>167</v>
      </c>
    </row>
    <row r="87" spans="6:8" x14ac:dyDescent="0.25">
      <c r="F87" s="56" t="s">
        <v>170</v>
      </c>
      <c r="G87" s="80" t="b">
        <v>1</v>
      </c>
      <c r="H87" s="108" t="s">
        <v>169</v>
      </c>
    </row>
    <row r="88" spans="6:8" x14ac:dyDescent="0.25">
      <c r="F88" s="58" t="s">
        <v>172</v>
      </c>
      <c r="G88" s="79" t="b">
        <v>1</v>
      </c>
      <c r="H88" s="109" t="s">
        <v>171</v>
      </c>
    </row>
    <row r="89" spans="6:8" x14ac:dyDescent="0.25">
      <c r="F89" s="56" t="s">
        <v>1412</v>
      </c>
      <c r="G89" s="80" t="b">
        <v>0</v>
      </c>
      <c r="H89" s="108" t="s">
        <v>1411</v>
      </c>
    </row>
    <row r="90" spans="6:8" x14ac:dyDescent="0.25">
      <c r="F90" s="58" t="s">
        <v>1414</v>
      </c>
      <c r="G90" s="79" t="b">
        <v>0</v>
      </c>
      <c r="H90" s="109" t="s">
        <v>1413</v>
      </c>
    </row>
    <row r="91" spans="6:8" x14ac:dyDescent="0.25">
      <c r="F91" s="56" t="s">
        <v>1416</v>
      </c>
      <c r="G91" s="80" t="b">
        <v>0</v>
      </c>
      <c r="H91" s="108" t="s">
        <v>1415</v>
      </c>
    </row>
    <row r="92" spans="6:8" x14ac:dyDescent="0.25">
      <c r="F92" s="58" t="s">
        <v>1418</v>
      </c>
      <c r="G92" s="79" t="b">
        <v>0</v>
      </c>
      <c r="H92" s="109" t="s">
        <v>1417</v>
      </c>
    </row>
    <row r="93" spans="6:8" x14ac:dyDescent="0.25">
      <c r="F93" s="56" t="s">
        <v>174</v>
      </c>
      <c r="G93" s="80" t="b">
        <v>1</v>
      </c>
      <c r="H93" s="108" t="s">
        <v>173</v>
      </c>
    </row>
    <row r="94" spans="6:8" x14ac:dyDescent="0.25">
      <c r="F94" s="58" t="s">
        <v>175</v>
      </c>
      <c r="G94" s="79" t="b">
        <v>1</v>
      </c>
      <c r="H94" s="109" t="s">
        <v>53</v>
      </c>
    </row>
    <row r="95" spans="6:8" x14ac:dyDescent="0.25">
      <c r="F95" s="56" t="s">
        <v>1420</v>
      </c>
      <c r="G95" s="80" t="b">
        <v>0</v>
      </c>
      <c r="H95" s="108" t="s">
        <v>1419</v>
      </c>
    </row>
    <row r="96" spans="6:8" x14ac:dyDescent="0.25">
      <c r="F96" s="58" t="s">
        <v>1422</v>
      </c>
      <c r="G96" s="79" t="b">
        <v>0</v>
      </c>
      <c r="H96" s="109" t="s">
        <v>1421</v>
      </c>
    </row>
    <row r="97" spans="6:8" x14ac:dyDescent="0.25">
      <c r="F97" s="56" t="s">
        <v>1424</v>
      </c>
      <c r="G97" s="80" t="b">
        <v>0</v>
      </c>
      <c r="H97" s="108" t="s">
        <v>1423</v>
      </c>
    </row>
    <row r="98" spans="6:8" x14ac:dyDescent="0.25">
      <c r="F98" s="58" t="s">
        <v>177</v>
      </c>
      <c r="G98" s="79" t="b">
        <v>1</v>
      </c>
      <c r="H98" s="109" t="s">
        <v>176</v>
      </c>
    </row>
    <row r="99" spans="6:8" x14ac:dyDescent="0.25">
      <c r="F99" s="56" t="s">
        <v>1426</v>
      </c>
      <c r="G99" s="80" t="b">
        <v>0</v>
      </c>
      <c r="H99" s="108" t="s">
        <v>1425</v>
      </c>
    </row>
    <row r="100" spans="6:8" x14ac:dyDescent="0.25">
      <c r="F100" s="58" t="s">
        <v>178</v>
      </c>
      <c r="G100" s="79" t="b">
        <v>1</v>
      </c>
      <c r="H100" s="109" t="s">
        <v>49</v>
      </c>
    </row>
    <row r="101" spans="6:8" x14ac:dyDescent="0.25">
      <c r="F101" s="56" t="s">
        <v>1428</v>
      </c>
      <c r="G101" s="80" t="b">
        <v>0</v>
      </c>
      <c r="H101" s="108" t="s">
        <v>1427</v>
      </c>
    </row>
    <row r="102" spans="6:8" x14ac:dyDescent="0.25">
      <c r="F102" s="58" t="s">
        <v>180</v>
      </c>
      <c r="G102" s="79" t="b">
        <v>1</v>
      </c>
      <c r="H102" s="109" t="s">
        <v>179</v>
      </c>
    </row>
    <row r="103" spans="6:8" x14ac:dyDescent="0.25">
      <c r="F103" s="56" t="s">
        <v>1430</v>
      </c>
      <c r="G103" s="80" t="b">
        <v>0</v>
      </c>
      <c r="H103" s="108" t="s">
        <v>1429</v>
      </c>
    </row>
    <row r="104" spans="6:8" x14ac:dyDescent="0.25">
      <c r="F104" s="58" t="s">
        <v>1432</v>
      </c>
      <c r="G104" s="79" t="b">
        <v>0</v>
      </c>
      <c r="H104" s="109" t="s">
        <v>1431</v>
      </c>
    </row>
    <row r="105" spans="6:8" x14ac:dyDescent="0.25">
      <c r="F105" s="56" t="s">
        <v>182</v>
      </c>
      <c r="G105" s="80" t="b">
        <v>1</v>
      </c>
      <c r="H105" s="108" t="s">
        <v>181</v>
      </c>
    </row>
    <row r="106" spans="6:8" x14ac:dyDescent="0.25">
      <c r="F106" s="58" t="s">
        <v>1434</v>
      </c>
      <c r="G106" s="79" t="b">
        <v>0</v>
      </c>
      <c r="H106" s="109" t="s">
        <v>1433</v>
      </c>
    </row>
    <row r="107" spans="6:8" x14ac:dyDescent="0.25">
      <c r="F107" s="56" t="s">
        <v>184</v>
      </c>
      <c r="G107" s="80" t="b">
        <v>1</v>
      </c>
      <c r="H107" s="108" t="s">
        <v>183</v>
      </c>
    </row>
    <row r="108" spans="6:8" x14ac:dyDescent="0.25">
      <c r="F108" s="58" t="s">
        <v>186</v>
      </c>
      <c r="G108" s="79" t="b">
        <v>1</v>
      </c>
      <c r="H108" s="109" t="s">
        <v>185</v>
      </c>
    </row>
    <row r="109" spans="6:8" x14ac:dyDescent="0.25">
      <c r="F109" s="56" t="s">
        <v>1436</v>
      </c>
      <c r="G109" s="80" t="b">
        <v>0</v>
      </c>
      <c r="H109" s="108" t="s">
        <v>1435</v>
      </c>
    </row>
    <row r="110" spans="6:8" x14ac:dyDescent="0.25">
      <c r="F110" s="58" t="s">
        <v>1438</v>
      </c>
      <c r="G110" s="79" t="b">
        <v>0</v>
      </c>
      <c r="H110" s="109" t="s">
        <v>1437</v>
      </c>
    </row>
    <row r="111" spans="6:8" x14ac:dyDescent="0.25">
      <c r="F111" s="56" t="s">
        <v>1440</v>
      </c>
      <c r="G111" s="80" t="b">
        <v>0</v>
      </c>
      <c r="H111" s="108" t="s">
        <v>1439</v>
      </c>
    </row>
    <row r="112" spans="6:8" x14ac:dyDescent="0.25">
      <c r="F112" s="58" t="s">
        <v>1442</v>
      </c>
      <c r="G112" s="79" t="b">
        <v>0</v>
      </c>
      <c r="H112" s="109" t="s">
        <v>1441</v>
      </c>
    </row>
    <row r="113" spans="6:8" x14ac:dyDescent="0.25">
      <c r="F113" s="56" t="s">
        <v>188</v>
      </c>
      <c r="G113" s="80" t="b">
        <v>1</v>
      </c>
      <c r="H113" s="108" t="s">
        <v>187</v>
      </c>
    </row>
    <row r="114" spans="6:8" x14ac:dyDescent="0.25">
      <c r="F114" s="58" t="s">
        <v>1444</v>
      </c>
      <c r="G114" s="79" t="b">
        <v>0</v>
      </c>
      <c r="H114" s="109" t="s">
        <v>1443</v>
      </c>
    </row>
    <row r="115" spans="6:8" x14ac:dyDescent="0.25">
      <c r="F115" s="56" t="s">
        <v>1446</v>
      </c>
      <c r="G115" s="80" t="b">
        <v>0</v>
      </c>
      <c r="H115" s="108" t="s">
        <v>1445</v>
      </c>
    </row>
    <row r="116" spans="6:8" x14ac:dyDescent="0.25">
      <c r="F116" s="58" t="s">
        <v>190</v>
      </c>
      <c r="G116" s="79" t="b">
        <v>1</v>
      </c>
      <c r="H116" s="109" t="s">
        <v>189</v>
      </c>
    </row>
    <row r="117" spans="6:8" x14ac:dyDescent="0.25">
      <c r="F117" s="56" t="s">
        <v>1448</v>
      </c>
      <c r="G117" s="80" t="b">
        <v>0</v>
      </c>
      <c r="H117" s="108" t="s">
        <v>1447</v>
      </c>
    </row>
    <row r="118" spans="6:8" x14ac:dyDescent="0.25">
      <c r="F118" s="58" t="s">
        <v>1450</v>
      </c>
      <c r="G118" s="79" t="b">
        <v>0</v>
      </c>
      <c r="H118" s="109" t="s">
        <v>1449</v>
      </c>
    </row>
    <row r="119" spans="6:8" x14ac:dyDescent="0.25">
      <c r="F119" s="56" t="s">
        <v>1452</v>
      </c>
      <c r="G119" s="80" t="b">
        <v>0</v>
      </c>
      <c r="H119" s="108" t="s">
        <v>1451</v>
      </c>
    </row>
    <row r="120" spans="6:8" x14ac:dyDescent="0.25">
      <c r="F120" s="58" t="s">
        <v>1454</v>
      </c>
      <c r="G120" s="79" t="b">
        <v>0</v>
      </c>
      <c r="H120" s="109" t="s">
        <v>1453</v>
      </c>
    </row>
    <row r="121" spans="6:8" x14ac:dyDescent="0.25">
      <c r="F121" s="56" t="s">
        <v>1456</v>
      </c>
      <c r="G121" s="80" t="b">
        <v>0</v>
      </c>
      <c r="H121" s="108" t="s">
        <v>1455</v>
      </c>
    </row>
    <row r="122" spans="6:8" x14ac:dyDescent="0.25">
      <c r="F122" s="58" t="s">
        <v>192</v>
      </c>
      <c r="G122" s="79" t="b">
        <v>1</v>
      </c>
      <c r="H122" s="109" t="s">
        <v>191</v>
      </c>
    </row>
    <row r="123" spans="6:8" x14ac:dyDescent="0.25">
      <c r="F123" s="56" t="s">
        <v>1458</v>
      </c>
      <c r="G123" s="80" t="b">
        <v>0</v>
      </c>
      <c r="H123" s="108" t="s">
        <v>1457</v>
      </c>
    </row>
    <row r="124" spans="6:8" x14ac:dyDescent="0.25">
      <c r="F124" s="58" t="s">
        <v>193</v>
      </c>
      <c r="G124" s="79" t="b">
        <v>1</v>
      </c>
      <c r="H124" s="109" t="s">
        <v>52</v>
      </c>
    </row>
    <row r="125" spans="6:8" x14ac:dyDescent="0.25">
      <c r="F125" s="56" t="s">
        <v>195</v>
      </c>
      <c r="G125" s="80" t="b">
        <v>1</v>
      </c>
      <c r="H125" s="108" t="s">
        <v>194</v>
      </c>
    </row>
    <row r="126" spans="6:8" x14ac:dyDescent="0.25">
      <c r="F126" s="58" t="s">
        <v>197</v>
      </c>
      <c r="G126" s="79" t="b">
        <v>1</v>
      </c>
      <c r="H126" s="109" t="s">
        <v>196</v>
      </c>
    </row>
    <row r="127" spans="6:8" x14ac:dyDescent="0.25">
      <c r="F127" s="56" t="s">
        <v>199</v>
      </c>
      <c r="G127" s="80" t="b">
        <v>1</v>
      </c>
      <c r="H127" s="108" t="s">
        <v>198</v>
      </c>
    </row>
    <row r="128" spans="6:8" x14ac:dyDescent="0.25">
      <c r="F128" s="58" t="s">
        <v>1460</v>
      </c>
      <c r="G128" s="79" t="b">
        <v>0</v>
      </c>
      <c r="H128" s="109" t="s">
        <v>1459</v>
      </c>
    </row>
    <row r="129" spans="6:8" x14ac:dyDescent="0.25">
      <c r="F129" s="56" t="s">
        <v>1462</v>
      </c>
      <c r="G129" s="80" t="b">
        <v>0</v>
      </c>
      <c r="H129" s="108" t="s">
        <v>1461</v>
      </c>
    </row>
    <row r="130" spans="6:8" x14ac:dyDescent="0.25">
      <c r="F130" s="58" t="s">
        <v>1464</v>
      </c>
      <c r="G130" s="79" t="b">
        <v>0</v>
      </c>
      <c r="H130" s="109" t="s">
        <v>1463</v>
      </c>
    </row>
    <row r="131" spans="6:8" x14ac:dyDescent="0.25">
      <c r="F131" s="56" t="s">
        <v>1466</v>
      </c>
      <c r="G131" s="80" t="b">
        <v>0</v>
      </c>
      <c r="H131" s="108" t="s">
        <v>1465</v>
      </c>
    </row>
    <row r="132" spans="6:8" x14ac:dyDescent="0.25">
      <c r="F132" s="58" t="s">
        <v>1468</v>
      </c>
      <c r="G132" s="79" t="b">
        <v>0</v>
      </c>
      <c r="H132" s="109" t="s">
        <v>1467</v>
      </c>
    </row>
    <row r="133" spans="6:8" x14ac:dyDescent="0.25">
      <c r="F133" s="58" t="s">
        <v>1470</v>
      </c>
      <c r="G133" s="79" t="b">
        <v>0</v>
      </c>
      <c r="H133" s="109" t="s">
        <v>1469</v>
      </c>
    </row>
    <row r="134" spans="6:8" x14ac:dyDescent="0.25">
      <c r="F134" s="56" t="s">
        <v>1472</v>
      </c>
      <c r="G134" s="80" t="b">
        <v>0</v>
      </c>
      <c r="H134" s="108" t="s">
        <v>1471</v>
      </c>
    </row>
    <row r="135" spans="6:8" x14ac:dyDescent="0.25">
      <c r="F135" s="58" t="s">
        <v>1474</v>
      </c>
      <c r="G135" s="79" t="b">
        <v>0</v>
      </c>
      <c r="H135" s="109" t="s">
        <v>1473</v>
      </c>
    </row>
    <row r="136" spans="6:8" x14ac:dyDescent="0.25">
      <c r="F136" s="56" t="s">
        <v>1476</v>
      </c>
      <c r="G136" s="80" t="b">
        <v>0</v>
      </c>
      <c r="H136" s="108" t="s">
        <v>1475</v>
      </c>
    </row>
    <row r="137" spans="6:8" x14ac:dyDescent="0.25">
      <c r="F137" s="58" t="s">
        <v>1477</v>
      </c>
      <c r="G137" s="79" t="b">
        <v>0</v>
      </c>
      <c r="H137" s="109" t="s">
        <v>44</v>
      </c>
    </row>
    <row r="138" spans="6:8" x14ac:dyDescent="0.25">
      <c r="F138" s="56" t="s">
        <v>1479</v>
      </c>
      <c r="G138" s="80" t="b">
        <v>0</v>
      </c>
      <c r="H138" s="108" t="s">
        <v>1478</v>
      </c>
    </row>
    <row r="139" spans="6:8" x14ac:dyDescent="0.25">
      <c r="F139" s="58" t="s">
        <v>201</v>
      </c>
      <c r="G139" s="79" t="b">
        <v>1</v>
      </c>
      <c r="H139" s="109" t="s">
        <v>200</v>
      </c>
    </row>
    <row r="140" spans="6:8" x14ac:dyDescent="0.25">
      <c r="F140" s="56" t="s">
        <v>1481</v>
      </c>
      <c r="G140" s="80" t="b">
        <v>0</v>
      </c>
      <c r="H140" s="108" t="s">
        <v>1480</v>
      </c>
    </row>
    <row r="141" spans="6:8" x14ac:dyDescent="0.25">
      <c r="F141" s="58" t="s">
        <v>1483</v>
      </c>
      <c r="G141" s="79" t="b">
        <v>0</v>
      </c>
      <c r="H141" s="109" t="s">
        <v>1482</v>
      </c>
    </row>
    <row r="142" spans="6:8" x14ac:dyDescent="0.25">
      <c r="F142" s="56" t="s">
        <v>1485</v>
      </c>
      <c r="G142" s="80" t="b">
        <v>0</v>
      </c>
      <c r="H142" s="108" t="s">
        <v>1484</v>
      </c>
    </row>
    <row r="143" spans="6:8" x14ac:dyDescent="0.25">
      <c r="F143" s="58" t="s">
        <v>203</v>
      </c>
      <c r="G143" s="79" t="b">
        <v>1</v>
      </c>
      <c r="H143" s="109" t="s">
        <v>202</v>
      </c>
    </row>
    <row r="144" spans="6:8" x14ac:dyDescent="0.25">
      <c r="F144" s="56" t="s">
        <v>205</v>
      </c>
      <c r="G144" s="80" t="b">
        <v>1</v>
      </c>
      <c r="H144" s="108" t="s">
        <v>204</v>
      </c>
    </row>
    <row r="145" spans="6:8" x14ac:dyDescent="0.25">
      <c r="F145" s="58" t="s">
        <v>1487</v>
      </c>
      <c r="G145" s="79" t="b">
        <v>0</v>
      </c>
      <c r="H145" s="109" t="s">
        <v>1486</v>
      </c>
    </row>
    <row r="146" spans="6:8" x14ac:dyDescent="0.25">
      <c r="F146" s="56" t="s">
        <v>1489</v>
      </c>
      <c r="G146" s="80" t="b">
        <v>0</v>
      </c>
      <c r="H146" s="108" t="s">
        <v>1488</v>
      </c>
    </row>
    <row r="147" spans="6:8" x14ac:dyDescent="0.25">
      <c r="F147" s="58" t="s">
        <v>1491</v>
      </c>
      <c r="G147" s="79" t="b">
        <v>0</v>
      </c>
      <c r="H147" s="109" t="s">
        <v>1490</v>
      </c>
    </row>
    <row r="148" spans="6:8" x14ac:dyDescent="0.25">
      <c r="F148" s="56" t="s">
        <v>1493</v>
      </c>
      <c r="G148" s="80" t="b">
        <v>0</v>
      </c>
      <c r="H148" s="108" t="s">
        <v>1492</v>
      </c>
    </row>
    <row r="149" spans="6:8" x14ac:dyDescent="0.25">
      <c r="F149" s="58" t="s">
        <v>1495</v>
      </c>
      <c r="G149" s="79" t="b">
        <v>0</v>
      </c>
      <c r="H149" s="109" t="s">
        <v>1494</v>
      </c>
    </row>
    <row r="150" spans="6:8" x14ac:dyDescent="0.25">
      <c r="F150" s="56" t="s">
        <v>1497</v>
      </c>
      <c r="G150" s="80" t="b">
        <v>0</v>
      </c>
      <c r="H150" s="108" t="s">
        <v>1496</v>
      </c>
    </row>
    <row r="151" spans="6:8" x14ac:dyDescent="0.25">
      <c r="F151" s="58" t="s">
        <v>207</v>
      </c>
      <c r="G151" s="79" t="b">
        <v>1</v>
      </c>
      <c r="H151" s="109" t="s">
        <v>206</v>
      </c>
    </row>
    <row r="152" spans="6:8" x14ac:dyDescent="0.25">
      <c r="F152" s="56" t="s">
        <v>209</v>
      </c>
      <c r="G152" s="80" t="b">
        <v>1</v>
      </c>
      <c r="H152" s="108" t="s">
        <v>208</v>
      </c>
    </row>
    <row r="153" spans="6:8" x14ac:dyDescent="0.25">
      <c r="F153" s="58" t="s">
        <v>211</v>
      </c>
      <c r="G153" s="79" t="b">
        <v>1</v>
      </c>
      <c r="H153" s="109" t="s">
        <v>210</v>
      </c>
    </row>
    <row r="154" spans="6:8" x14ac:dyDescent="0.25">
      <c r="F154" s="56" t="s">
        <v>1499</v>
      </c>
      <c r="G154" s="80" t="b">
        <v>0</v>
      </c>
      <c r="H154" s="108" t="s">
        <v>1498</v>
      </c>
    </row>
    <row r="155" spans="6:8" x14ac:dyDescent="0.25">
      <c r="F155" s="58" t="s">
        <v>213</v>
      </c>
      <c r="G155" s="79" t="b">
        <v>1</v>
      </c>
      <c r="H155" s="109" t="s">
        <v>212</v>
      </c>
    </row>
    <row r="156" spans="6:8" x14ac:dyDescent="0.25">
      <c r="F156" s="56" t="s">
        <v>215</v>
      </c>
      <c r="G156" s="80" t="b">
        <v>1</v>
      </c>
      <c r="H156" s="108" t="s">
        <v>214</v>
      </c>
    </row>
    <row r="157" spans="6:8" x14ac:dyDescent="0.25">
      <c r="F157" s="58" t="s">
        <v>217</v>
      </c>
      <c r="G157" s="79" t="b">
        <v>1</v>
      </c>
      <c r="H157" s="109" t="s">
        <v>216</v>
      </c>
    </row>
    <row r="158" spans="6:8" x14ac:dyDescent="0.25">
      <c r="F158" s="56" t="s">
        <v>1501</v>
      </c>
      <c r="G158" s="80" t="b">
        <v>0</v>
      </c>
      <c r="H158" s="108" t="s">
        <v>1500</v>
      </c>
    </row>
    <row r="159" spans="6:8" x14ac:dyDescent="0.25">
      <c r="F159" s="58" t="s">
        <v>1503</v>
      </c>
      <c r="G159" s="79" t="b">
        <v>0</v>
      </c>
      <c r="H159" s="109" t="s">
        <v>1502</v>
      </c>
    </row>
    <row r="160" spans="6:8" x14ac:dyDescent="0.25">
      <c r="F160" s="56" t="s">
        <v>1505</v>
      </c>
      <c r="G160" s="80" t="b">
        <v>0</v>
      </c>
      <c r="H160" s="108" t="s">
        <v>1504</v>
      </c>
    </row>
    <row r="161" spans="6:8" x14ac:dyDescent="0.25">
      <c r="F161" s="58" t="s">
        <v>1507</v>
      </c>
      <c r="G161" s="79" t="b">
        <v>0</v>
      </c>
      <c r="H161" s="109" t="s">
        <v>1506</v>
      </c>
    </row>
    <row r="162" spans="6:8" x14ac:dyDescent="0.25">
      <c r="F162" s="56" t="s">
        <v>1509</v>
      </c>
      <c r="G162" s="80" t="b">
        <v>0</v>
      </c>
      <c r="H162" s="108" t="s">
        <v>1508</v>
      </c>
    </row>
    <row r="163" spans="6:8" x14ac:dyDescent="0.25">
      <c r="F163" s="58" t="s">
        <v>1511</v>
      </c>
      <c r="G163" s="79" t="b">
        <v>0</v>
      </c>
      <c r="H163" s="109" t="s">
        <v>1510</v>
      </c>
    </row>
    <row r="164" spans="6:8" x14ac:dyDescent="0.25">
      <c r="F164" s="56" t="s">
        <v>219</v>
      </c>
      <c r="G164" s="80" t="b">
        <v>1</v>
      </c>
      <c r="H164" s="108" t="s">
        <v>218</v>
      </c>
    </row>
    <row r="165" spans="6:8" x14ac:dyDescent="0.25">
      <c r="F165" s="59" t="s">
        <v>1513</v>
      </c>
      <c r="G165" s="110" t="b">
        <v>0</v>
      </c>
      <c r="H165" s="111" t="s">
        <v>1512</v>
      </c>
    </row>
  </sheetData>
  <sheetProtection algorithmName="SHA-512" hashValue="Yg9MeQtpk5AhCjqqgEv6/Ci+4EoUgUoFDkOuKBL/aVm8MH4IwM1WJeQ2BhT7nm28jntL/ESr3416247ImKDmMQ==" saltValue="1h8CKTMYBO8NRc7KzQ8LkA==" spinCount="100000" sheet="1" objects="1" scenarios="1"/>
  <mergeCells count="5">
    <mergeCell ref="C1:E1"/>
    <mergeCell ref="A1:B1"/>
    <mergeCell ref="F1:H1"/>
    <mergeCell ref="I1:K1"/>
    <mergeCell ref="L1:M1"/>
  </mergeCells>
  <phoneticPr fontId="41" type="noConversion"/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2"/>
  <sheetViews>
    <sheetView workbookViewId="0">
      <selection activeCell="D14" sqref="D14"/>
    </sheetView>
  </sheetViews>
  <sheetFormatPr defaultColWidth="9.28515625" defaultRowHeight="15" x14ac:dyDescent="0.25"/>
  <cols>
    <col min="1" max="1" width="14.42578125" bestFit="1" customWidth="1"/>
    <col min="2" max="2" width="15.85546875" bestFit="1" customWidth="1"/>
    <col min="3" max="3" width="6" customWidth="1"/>
    <col min="4" max="4" width="7.5703125" customWidth="1"/>
    <col min="5" max="5" width="11.7109375" customWidth="1"/>
  </cols>
  <sheetData>
    <row r="1" spans="1:6" ht="18.75" x14ac:dyDescent="0.3">
      <c r="A1" s="222" t="s">
        <v>1244</v>
      </c>
      <c r="B1" s="222"/>
      <c r="C1" s="119"/>
      <c r="D1" s="119"/>
      <c r="E1" s="119"/>
    </row>
    <row r="2" spans="1:6" x14ac:dyDescent="0.25">
      <c r="A2" s="120" t="s">
        <v>1245</v>
      </c>
      <c r="B2" s="120" t="s">
        <v>1246</v>
      </c>
      <c r="C2" s="120"/>
      <c r="D2" s="120"/>
      <c r="E2" s="120"/>
    </row>
    <row r="3" spans="1:6" x14ac:dyDescent="0.25">
      <c r="A3" s="120" t="s">
        <v>19</v>
      </c>
      <c r="B3" s="120" t="s">
        <v>1567</v>
      </c>
      <c r="C3" s="120"/>
      <c r="D3" s="120"/>
      <c r="E3" s="120"/>
    </row>
    <row r="4" spans="1:6" x14ac:dyDescent="0.25">
      <c r="A4" s="120" t="s">
        <v>1247</v>
      </c>
      <c r="B4" s="120" t="s">
        <v>1580</v>
      </c>
      <c r="C4" s="120"/>
      <c r="D4" s="120"/>
      <c r="E4" s="120"/>
    </row>
    <row r="5" spans="1:6" x14ac:dyDescent="0.25">
      <c r="A5" s="120" t="s">
        <v>1248</v>
      </c>
      <c r="B5" s="120" t="s">
        <v>1551</v>
      </c>
      <c r="C5" s="120"/>
      <c r="D5" s="120"/>
      <c r="E5" s="120"/>
    </row>
    <row r="6" spans="1:6" x14ac:dyDescent="0.25">
      <c r="A6" s="120"/>
      <c r="B6" s="120" t="str">
        <f>VLOOKUP(reportType,cvms_vts_report_versions[],2,FALSE)</f>
        <v>1.3.5</v>
      </c>
      <c r="C6" s="120"/>
      <c r="D6" s="120"/>
      <c r="E6" s="120"/>
    </row>
    <row r="7" spans="1:6" x14ac:dyDescent="0.25">
      <c r="A7" s="120"/>
      <c r="B7" s="120"/>
      <c r="C7" s="120"/>
      <c r="D7" s="120"/>
      <c r="E7" s="121" t="s">
        <v>1547</v>
      </c>
      <c r="F7" s="121" t="s">
        <v>1548</v>
      </c>
    </row>
    <row r="8" spans="1:6" x14ac:dyDescent="0.25">
      <c r="A8" s="122" t="s">
        <v>1249</v>
      </c>
      <c r="B8" s="122" t="str">
        <f>LEFT(B6, SEARCH(".",B6,1)-1)</f>
        <v>1</v>
      </c>
      <c r="C8" s="121" t="str">
        <f>MID(B6, SEARCH(".",B6) + 1, SEARCH(".",B6,SEARCH(".",B6)+1) - SEARCH(".",B6) - 1)</f>
        <v>3</v>
      </c>
      <c r="D8" s="121" t="str">
        <f>RIGHT(B6,LEN(B6) - SEARCH(".",B6, SEARCH( ".",B6) + 1))</f>
        <v>5</v>
      </c>
      <c r="E8" s="120">
        <f>(B8*1000000) + (C8*100) + (D8)</f>
        <v>1000305</v>
      </c>
      <c r="F8" s="120">
        <f>(B8*1000000) + (C8*100)</f>
        <v>1000300</v>
      </c>
    </row>
    <row r="9" spans="1:6" x14ac:dyDescent="0.25">
      <c r="A9" s="122" t="s">
        <v>1246</v>
      </c>
      <c r="B9" s="122" t="str">
        <f>LEFT(reportVersion, SEARCH(".",reportVersion,1)-1)</f>
        <v>1</v>
      </c>
      <c r="C9" s="121" t="str">
        <f>MID(reportVersion, SEARCH(".",reportVersion) + 1, SEARCH(".",reportVersion,SEARCH(".",reportVersion)+1) - SEARCH(".",reportVersion) - 1)</f>
        <v>3</v>
      </c>
      <c r="D9" s="121" t="str">
        <f>RIGHT(reportVersion,LEN(reportVersion) - SEARCH(".", reportVersion, SEARCH(".", reportVersion) + 1))</f>
        <v>6</v>
      </c>
      <c r="E9" s="120">
        <f>(B9*1000000) + (C9*100) + (D9)</f>
        <v>1000306</v>
      </c>
      <c r="F9" s="120">
        <f>(B9*1000000) + (C9*100)</f>
        <v>1000300</v>
      </c>
    </row>
    <row r="10" spans="1:6" x14ac:dyDescent="0.25">
      <c r="A10" s="122"/>
      <c r="B10" s="121"/>
      <c r="C10" s="121"/>
      <c r="D10" s="121"/>
      <c r="E10" s="121" t="b">
        <f>E8&lt;=E9</f>
        <v>1</v>
      </c>
      <c r="F10" s="120" t="b">
        <f>F8&lt;=F9</f>
        <v>1</v>
      </c>
    </row>
    <row r="11" spans="1:6" x14ac:dyDescent="0.25">
      <c r="A11" s="95"/>
      <c r="B11" s="93"/>
      <c r="C11" s="93"/>
      <c r="D11" s="93"/>
    </row>
    <row r="12" spans="1:6" x14ac:dyDescent="0.25">
      <c r="A12" s="95"/>
      <c r="B12" s="93"/>
      <c r="C12" s="93"/>
      <c r="D12" s="93"/>
    </row>
  </sheetData>
  <mergeCells count="1">
    <mergeCell ref="A1:B1"/>
  </mergeCells>
  <pageMargins left="0.7" right="0.7" top="0.75" bottom="0.75" header="0.3" footer="0.3"/>
  <headerFooter>
    <oddHeader>&amp;R&amp;"Calibri"&amp;12&amp;K000000 Unclassified - Non-Classifié&amp;1#_x000D_</oddHead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6 3 c b 4 a c - 8 0 7 d - 4 d 9 e - 8 6 3 4 - 2 c 2 0 b b 4 c 8 9 3 6 "   x m l n s = " h t t p : / / s c h e m a s . m i c r o s o f t . c o m / D a t a M a s h u p " > A A A A A E w E A A B Q S w M E F A A C A A g A + m t / X H X n G V u n A A A A + g A A A B I A H A B D b 2 5 m a W c v U G F j a 2 F n Z S 5 4 b W w g o h g A K K A U A A A A A A A A A A A A A A A A A A A A A A A A A A A A h U 9 N C o J A G L 2 K z N 7 5 d E Q p + R w J t w l B E G 1 F J x 3 S M W b G 9 G 4 t O l J X S C i r X a v H + 4 P 3 H r c 7 p l P X O l e h j e x V Q n z q E U e o s q + k q h M y 2 J O 7 I i n H X V G e i 1 o 4 c 1 i Z e D I y I Y 2 1 l x h g H E c 6 B r T X N T D P 8 + G Y b / d l I 7 r C l c r Y Q p W C f F r V / x b h e H i N 4 Y x G P g 3 Z e s Y g C n 2 E x c B c q m + I z Z u p h / A j Y j a 0 d t C C n 7 S b b R A W i v D + w Z 9 Q S w M E F A A C A A g A + m t /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p r f 1 x v U 0 n U Q w E A A G 4 C A A A T A B w A R m 9 y b X V s Y X M v U 2 V j d G l v b j E u b S C i G A A o o B Q A A A A A A A A A A A A A A A A A A A A A A A A A A A C F k c F r w j A U x u + F / g + h u 1 T I W i t s h 0 k P o w 5 2 G h u V 7 S B D Y v r U Q J p 0 y W t R x P 9 9 K e k Q R V k u 7 / G 9 R 7 7 v l 1 j g K L Q i p a / Z N A z C w G 6 Z g Y r w r r b L D u 3 S Q K M N L j s w 1 u 1 Y k h M J G A b E n V K 3 h o N T C t s l M 8 3 b G h T G X 7 B K C q 3 Q 9 T a O t o i N f U p T x T q x Y b 3 N P U j n Z 7 Q S P y 0 k n C l W M V d S 1 I 3 g N k X D 1 m v B 0 z 5 A e i t F g j u M R n Q x A y l q g W D y a B p R U m j Z 1 s r m E 0 p e F N e V U J v 8 8 W E 8 z i j 5 a D V C i X s J + a l N 3 r S C 7 x H 1 O H d R s W V q 4 + D n + w Y i x z V n K 7 c 0 N 0 z Z t T a 1 v 7 4 f 2 t i z 0 8 M h 8 m r m 7 N F N C M I O j 5 T 8 6 Z M z / X j y e j e 6 d j k q 8 g q s c l g n v 2 E y 6 P F F L E o W w 8 K z l C V n k h m b o 2 l v c W T / g F x J 0 l P 5 B x 8 c z 8 H 8 6 N N / x Q V e G A h 1 P c X 0 F 1 B L A Q I t A B Q A A g A I A P p r f 1 x 1 5 x l b p w A A A P o A A A A S A A A A A A A A A A A A A A A A A A A A A A B D b 2 5 m a W c v U G F j a 2 F n Z S 5 4 b W x Q S w E C L Q A U A A I A C A D 6 a 3 9 c D 8 r p q 6 Q A A A D p A A A A E w A A A A A A A A A A A A A A A A D z A A A A W 0 N v b n R l b n R f V H l w Z X N d L n h t b F B L A Q I t A B Q A A g A I A P p r f 1 x v U 0 n U Q w E A A G 4 C A A A T A A A A A A A A A A A A A A A A A O Q B A A B G b 3 J t d W x h c y 9 T Z W N 0 a W 9 u M S 5 t U E s F B g A A A A A D A A M A w g A A A H Q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s K A A A A A A A A y Q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N 2 b X N f d n R z X 3 J l c G 9 y d F 9 2 Z X J z a W 9 u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d m 1 z X 3 Z 0 c 1 9 y Z X B v c n R f d m V y c 2 l v b n M i I C 8 + P E V u d H J 5 I F R 5 c G U 9 I k Z p b G x l Z E N v b X B s Z X R l U m V z d W x 0 V G 9 X b 3 J r c 2 h l Z X Q i I F Z h b H V l P S J s M S I g L z 4 8 R W 5 0 c n k g V H l w Z T 0 i U X V l c n l J R C I g V m F s d W U 9 I n M 5 M D I 1 N D B j Y S 0 w Z D U 5 L T Q x O W Y t O D U z Z i 1 l Z j Y 1 Z W F h M G M w M D A i I C 8 + P E V u d H J 5 I F R 5 c G U 9 I k Z p b G x M Y X N 0 V X B k Y X R l Z C I g V m F s d W U 9 I m Q y M D I 2 L T A z L T M x V D E 3 O j M x O j U x L j E z M T k 2 N D V a I i A v P j x F b n R y e S B U e X B l P S J G a W x s R X J y b 3 J D b 3 V u d C I g V m F s d W U 9 I m w w I i A v P j x F b n R y e S B U e X B l P S J G a W x s Q 2 9 s d W 1 u V H l w Z X M i I F Z h b H V l P S J z Q m d Z P S I g L z 4 8 R W 5 0 c n k g V H l w Z T 0 i R m l s b E V y c m 9 y Q 2 9 k Z S I g V m F s d W U 9 I n N V b m t u b 3 d u I i A v P j x F b n R y e S B U e X B l P S J G a W x s Q 2 9 s d W 1 u T m F t Z X M i I F Z h b H V l P S J z W y Z x d W 9 0 O 3 J l c G 9 y d F R 5 c G U m c X V v d D s s J n F 1 b 3 Q 7 c m V w b 3 J 0 V m V y c 2 l v b i Z x d W 9 0 O 1 0 i I C 8 + P E V u d H J 5 I F R 5 c G U 9 I k Z p b G x D b 3 V u d C I g V m F s d W U 9 I m w w I i A v P j x F b n R y e S B U e X B l P S J G a W x s U 3 R h d H V z I i B W Y W x 1 Z T 0 i c 1 d h a X R p b m d G b 3 J F e G N l b F J l Z n J l c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Z t c 1 9 2 d H N f c m V w b 3 J 0 X 3 Z l c n N p b 2 5 z L 0 F 1 d G 9 S Z W 1 v d m V k Q 2 9 s d W 1 u c z E u e 3 J l c G 9 y d F R 5 c G U s M H 0 m c X V v d D s s J n F 1 b 3 Q 7 U 2 V j d G l v b j E v Y 3 Z t c 1 9 2 d H N f c m V w b 3 J 0 X 3 Z l c n N p b 2 5 z L 0 F 1 d G 9 S Z W 1 v d m V k Q 2 9 s d W 1 u c z E u e 3 J l c G 9 y d F Z l c n N p b 2 4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Y 3 Z t c 1 9 2 d H N f c m V w b 3 J 0 X 3 Z l c n N p b 2 5 z L 0 F 1 d G 9 S Z W 1 v d m V k Q 2 9 s d W 1 u c z E u e 3 J l c G 9 y d F R 5 c G U s M H 0 m c X V v d D s s J n F 1 b 3 Q 7 U 2 V j d G l v b j E v Y 3 Z t c 1 9 2 d H N f c m V w b 3 J 0 X 3 Z l c n N p b 2 5 z L 0 F 1 d G 9 S Z W 1 v d m V k Q 2 9 s d W 1 u c z E u e 3 J l c G 9 y d F Z l c n N p b 2 4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2 b X N f d n R z X 3 J l c G 9 y d F 9 2 Z X J z a W 9 u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m 1 z X 3 Z 0 c 1 9 y Z X B v c n R f d m V y c 2 l v b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m 1 z X 3 Z 0 c 1 9 y Z X B v c n R f d m V y c 2 l v b n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Z t c 1 9 2 d H N f c m V w b 3 J 0 X 3 Z l c n N p b 2 5 z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a I O j H f / L D R 7 D L i d t 4 Y A q D A A A A A A I A A A A A A B B m A A A A A Q A A I A A A A L K Y A A z f C N x A Y / 9 C 8 + 4 8 y v 8 g u o w U U u S 7 4 Q F d t K K y v g 1 y A A A A A A 6 A A A A A A g A A I A A A A K + x u R E U U c c W E 3 P 5 8 V j O 8 T i y R S / s i U H x A k o I + I O 8 r i I 8 U A A A A P N 9 M u d X U I 0 b M J j Z F e W O n J T y Q r e 7 0 v m 2 4 l P E 8 v 3 v N 7 L 5 W o Z K F y 7 o o Q 2 v g I X / D S r d V p p j 5 u G S 2 7 x E q x Q K t w E B H z h L a C H 5 N i F / P U n i n U V / i d U 2 Q A A A A B H H + T V G s r y n 3 b M 9 0 H P r k w h j W b M O 6 S U E x x E 6 e V 0 Y m Z s i j Z K 2 b O F v Z u b H W E f n g 5 T 9 J H Z K / M 5 u I Q d i b M z r v 2 9 p j z 8 = < / D a t a M a s h u p > 
</file>

<file path=customXml/itemProps1.xml><?xml version="1.0" encoding="utf-8"?>
<ds:datastoreItem xmlns:ds="http://schemas.openxmlformats.org/officeDocument/2006/customXml" ds:itemID="{6BF53EAC-FFC1-4EDF-AB92-0F340A20B5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97</vt:i4>
      </vt:variant>
    </vt:vector>
  </HeadingPairs>
  <TitlesOfParts>
    <vt:vector size="104" baseType="lpstr">
      <vt:lpstr>Vessel and Voyage Information</vt:lpstr>
      <vt:lpstr>Cargo On Board</vt:lpstr>
      <vt:lpstr>Defects and Discharges</vt:lpstr>
      <vt:lpstr>Certificate Expiry Dates</vt:lpstr>
      <vt:lpstr>List of UNLOCODEs</vt:lpstr>
      <vt:lpstr>data</vt:lpstr>
      <vt:lpstr>report_version</vt:lpstr>
      <vt:lpstr>berthDepartureTime</vt:lpstr>
      <vt:lpstr>callSign</vt:lpstr>
      <vt:lpstr>callSignInput</vt:lpstr>
      <vt:lpstr>cargoCodes</vt:lpstr>
      <vt:lpstr>CargoList</vt:lpstr>
      <vt:lpstr>cargoPresence</vt:lpstr>
      <vt:lpstr>CLB</vt:lpstr>
      <vt:lpstr>CLC</vt:lpstr>
      <vt:lpstr>COC</vt:lpstr>
      <vt:lpstr>COF</vt:lpstr>
      <vt:lpstr>compareVersionsMinor</vt:lpstr>
      <vt:lpstr>compareVersionsPatch</vt:lpstr>
      <vt:lpstr>courseHeading</vt:lpstr>
      <vt:lpstr>courseSpeed</vt:lpstr>
      <vt:lpstr>currentFlag</vt:lpstr>
      <vt:lpstr>currentName</vt:lpstr>
      <vt:lpstr>currentNameInput</vt:lpstr>
      <vt:lpstr>currentPositionTime</vt:lpstr>
      <vt:lpstr>defectCodes</vt:lpstr>
      <vt:lpstr>defectPresence</vt:lpstr>
      <vt:lpstr>destinationArrivalTime</vt:lpstr>
      <vt:lpstr>destinationExitVtsZoneDateTime</vt:lpstr>
      <vt:lpstr>destinationLatitudeDegrees</vt:lpstr>
      <vt:lpstr>destinationLatitudeDegreesDM</vt:lpstr>
      <vt:lpstr>destinationLatitudeDirection</vt:lpstr>
      <vt:lpstr>destinationLatitudeDirectionDM</vt:lpstr>
      <vt:lpstr>destinationLatitudeMinutes</vt:lpstr>
      <vt:lpstr>destinationLatitudeMinutesDM</vt:lpstr>
      <vt:lpstr>destinationLatitudeSeconds</vt:lpstr>
      <vt:lpstr>destinationLocationNameInput</vt:lpstr>
      <vt:lpstr>destinationLongitudeDegrees</vt:lpstr>
      <vt:lpstr>destinationLongitudeDegreesDM</vt:lpstr>
      <vt:lpstr>destinationLongitudeDirection</vt:lpstr>
      <vt:lpstr>destinationLongitudeDirectionDM</vt:lpstr>
      <vt:lpstr>destinationLongitudeMinutes</vt:lpstr>
      <vt:lpstr>destinationLongitudeMinutesDM</vt:lpstr>
      <vt:lpstr>destinationLongitudeSeconds</vt:lpstr>
      <vt:lpstr>destinationPositionRadio</vt:lpstr>
      <vt:lpstr>destinationUnlocode</vt:lpstr>
      <vt:lpstr>destinationUnlocodeInput</vt:lpstr>
      <vt:lpstr>dischargePresence</vt:lpstr>
      <vt:lpstr>discharges</vt:lpstr>
      <vt:lpstr>DOC</vt:lpstr>
      <vt:lpstr>draught</vt:lpstr>
      <vt:lpstr>INL</vt:lpstr>
      <vt:lpstr>intendedRoute</vt:lpstr>
      <vt:lpstr>IOP</vt:lpstr>
      <vt:lpstr>lastPortOfCall</vt:lpstr>
      <vt:lpstr>lastPortOfCallLocationNameInput</vt:lpstr>
      <vt:lpstr>lastPortOfCallUnlocodeInput</vt:lpstr>
      <vt:lpstr>lloydsRegistryNumber</vt:lpstr>
      <vt:lpstr>masterFirstName</vt:lpstr>
      <vt:lpstr>masterFirstNameInput</vt:lpstr>
      <vt:lpstr>masterLastName</vt:lpstr>
      <vt:lpstr>masterLastNameInput</vt:lpstr>
      <vt:lpstr>medicOnBoard</vt:lpstr>
      <vt:lpstr>mmsiNumber</vt:lpstr>
      <vt:lpstr>nextReportETA</vt:lpstr>
      <vt:lpstr>personsOnBoard</vt:lpstr>
      <vt:lpstr>pilot</vt:lpstr>
      <vt:lpstr>relay</vt:lpstr>
      <vt:lpstr>remarks</vt:lpstr>
      <vt:lpstr>reportType</vt:lpstr>
      <vt:lpstr>reportVersion</vt:lpstr>
      <vt:lpstr>shipAgent</vt:lpstr>
      <vt:lpstr>shipAgentInput</vt:lpstr>
      <vt:lpstr>SMC</vt:lpstr>
      <vt:lpstr>UnitsList</vt:lpstr>
      <vt:lpstr>vesselBreadth</vt:lpstr>
      <vt:lpstr>vesselCurrentLatitudeDegrees</vt:lpstr>
      <vt:lpstr>vesselCurrentLatitudeDegreesDM</vt:lpstr>
      <vt:lpstr>vesselCurrentLatitudeDirection</vt:lpstr>
      <vt:lpstr>vesselCurrentLatitudeDirectionDM</vt:lpstr>
      <vt:lpstr>vesselCurrentLatitudeMinutes</vt:lpstr>
      <vt:lpstr>vesselCurrentLatitudeMinutesDM</vt:lpstr>
      <vt:lpstr>vesselCurrentLatitudeSeconds</vt:lpstr>
      <vt:lpstr>vesselCurrentLongitudeDegrees</vt:lpstr>
      <vt:lpstr>vesselCurrentLongitudeDegreesDM</vt:lpstr>
      <vt:lpstr>vesselCurrentLongitudeDirection</vt:lpstr>
      <vt:lpstr>vesselCurrentLongitudeDirectionDM</vt:lpstr>
      <vt:lpstr>vesselCurrentLongitudeMinutes</vt:lpstr>
      <vt:lpstr>vesselCurrentLongitudeMinutesDM</vt:lpstr>
      <vt:lpstr>vesselCurrentLongitudeSeconds</vt:lpstr>
      <vt:lpstr>vesselCurrentPositionLocationNameInput</vt:lpstr>
      <vt:lpstr>vesselCurrentPositionRadio</vt:lpstr>
      <vt:lpstr>vesselCurrentPositionUnlocode</vt:lpstr>
      <vt:lpstr>vesselCurrentPositionUnlocodeInput</vt:lpstr>
      <vt:lpstr>vesselGrossTonnage</vt:lpstr>
      <vt:lpstr>vesselLength</vt:lpstr>
      <vt:lpstr>vesselTonnage</vt:lpstr>
      <vt:lpstr>vesselType</vt:lpstr>
      <vt:lpstr>vtsZone</vt:lpstr>
      <vt:lpstr>vtsZoneAdviceEntry</vt:lpstr>
      <vt:lpstr>vtsZoneAdviseEntry</vt:lpstr>
      <vt:lpstr>vtsZoneArrivalTime</vt:lpstr>
      <vt:lpstr>weatherConditions</vt:lpstr>
      <vt:lpstr>WRC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Rémi Thibeault</cp:lastModifiedBy>
  <dcterms:created xsi:type="dcterms:W3CDTF">2015-06-05T18:17:20Z</dcterms:created>
  <dcterms:modified xsi:type="dcterms:W3CDTF">2026-03-31T17:36:24Z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6cdb53-fd15-486d-84de-c510e3a62203_Enabled">
    <vt:lpwstr>true</vt:lpwstr>
  </property>
  <property fmtid="{D5CDD505-2E9C-101B-9397-08002B2CF9AE}" pid="3" name="MSIP_Label_4e6cdb53-fd15-486d-84de-c510e3a62203_SetDate">
    <vt:lpwstr>2026-03-23T21:28:36Z</vt:lpwstr>
  </property>
  <property fmtid="{D5CDD505-2E9C-101B-9397-08002B2CF9AE}" pid="4" name="MSIP_Label_4e6cdb53-fd15-486d-84de-c510e3a62203_Method">
    <vt:lpwstr>Standard</vt:lpwstr>
  </property>
  <property fmtid="{D5CDD505-2E9C-101B-9397-08002B2CF9AE}" pid="5" name="MSIP_Label_4e6cdb53-fd15-486d-84de-c510e3a62203_Name">
    <vt:lpwstr>UNCLASSIFIED - NON-CLASSIFIÉ</vt:lpwstr>
  </property>
  <property fmtid="{D5CDD505-2E9C-101B-9397-08002B2CF9AE}" pid="6" name="MSIP_Label_4e6cdb53-fd15-486d-84de-c510e3a62203_SiteId">
    <vt:lpwstr>1594fdae-a1d9-4405-915d-011467234338</vt:lpwstr>
  </property>
  <property fmtid="{D5CDD505-2E9C-101B-9397-08002B2CF9AE}" pid="7" name="MSIP_Label_4e6cdb53-fd15-486d-84de-c510e3a62203_ActionId">
    <vt:lpwstr>f652e874-8a7b-45ef-b8ea-24a5f1950954</vt:lpwstr>
  </property>
  <property fmtid="{D5CDD505-2E9C-101B-9397-08002B2CF9AE}" pid="8" name="MSIP_Label_4e6cdb53-fd15-486d-84de-c510e3a62203_ContentBits">
    <vt:lpwstr>1</vt:lpwstr>
  </property>
  <property fmtid="{D5CDD505-2E9C-101B-9397-08002B2CF9AE}" pid="9" name="MSIP_Label_4e6cdb53-fd15-486d-84de-c510e3a62203_Tag">
    <vt:lpwstr>10, 3, 0, 1</vt:lpwstr>
  </property>
</Properties>
</file>